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G:\Dokumenti škola\Škola-radni-2\2018\Q4\"/>
    </mc:Choice>
  </mc:AlternateContent>
  <bookViews>
    <workbookView xWindow="0" yWindow="0" windowWidth="28800" windowHeight="12300" tabRatio="91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O3" i="3"/>
  <c r="H173" i="3" s="1"/>
  <c r="H162" i="3"/>
  <c r="H278" i="3"/>
  <c r="L32" i="37"/>
  <c r="K32" i="37"/>
  <c r="B2" i="37"/>
  <c r="B3" i="37"/>
  <c r="B4" i="37"/>
  <c r="B5" i="37"/>
  <c r="C5" i="37"/>
  <c r="D5" i="37"/>
  <c r="G5" i="37"/>
  <c r="B6" i="37"/>
  <c r="C6" i="37"/>
  <c r="D6" i="37"/>
  <c r="G6" i="37"/>
  <c r="B7" i="37"/>
  <c r="C7" i="37"/>
  <c r="D7" i="37"/>
  <c r="G7" i="37"/>
  <c r="B8" i="37"/>
  <c r="C8" i="37"/>
  <c r="D8" i="37"/>
  <c r="G8" i="37"/>
  <c r="B9" i="37"/>
  <c r="C9" i="37"/>
  <c r="D9" i="37"/>
  <c r="G9" i="37"/>
  <c r="B10" i="37"/>
  <c r="C10" i="37"/>
  <c r="D10" i="37"/>
  <c r="G10" i="37"/>
  <c r="B11" i="37"/>
  <c r="C11" i="37"/>
  <c r="D11" i="37"/>
  <c r="G11" i="37"/>
  <c r="B12" i="37"/>
  <c r="C12" i="37"/>
  <c r="D12" i="37"/>
  <c r="G12" i="37"/>
  <c r="B13" i="37"/>
  <c r="B14" i="37"/>
  <c r="C14" i="37"/>
  <c r="D14" i="37"/>
  <c r="B15" i="37"/>
  <c r="C15" i="37"/>
  <c r="D15" i="37"/>
  <c r="B16" i="37"/>
  <c r="C16" i="37"/>
  <c r="D16" i="37"/>
  <c r="B17" i="37"/>
  <c r="C17" i="37"/>
  <c r="D17" i="37"/>
  <c r="B18" i="37"/>
  <c r="C18" i="37"/>
  <c r="D18" i="37"/>
  <c r="B19" i="37"/>
  <c r="B20" i="37"/>
  <c r="C20" i="37"/>
  <c r="D20" i="37"/>
  <c r="B21" i="37"/>
  <c r="C21" i="37"/>
  <c r="D21" i="37"/>
  <c r="B22" i="37"/>
  <c r="C22" i="37"/>
  <c r="D22" i="37"/>
  <c r="B23" i="37"/>
  <c r="C23" i="37"/>
  <c r="D23" i="37"/>
  <c r="B24" i="37"/>
  <c r="C24" i="37"/>
  <c r="D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G34" i="37"/>
  <c r="B35" i="37"/>
  <c r="C35" i="37"/>
  <c r="D35" i="37"/>
  <c r="G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B52" i="37"/>
  <c r="C52" i="37"/>
  <c r="D52" i="37"/>
  <c r="B53" i="37"/>
  <c r="C53" i="37"/>
  <c r="D53" i="37"/>
  <c r="B54" i="37"/>
  <c r="C54" i="37"/>
  <c r="D54" i="37"/>
  <c r="B55" i="37"/>
  <c r="B56" i="37"/>
  <c r="C56" i="37"/>
  <c r="D56" i="37"/>
  <c r="B57" i="37"/>
  <c r="C57" i="37"/>
  <c r="D57" i="37"/>
  <c r="B58" i="37"/>
  <c r="B59" i="37"/>
  <c r="C59" i="37"/>
  <c r="D59" i="37"/>
  <c r="B60" i="37"/>
  <c r="C60" i="37"/>
  <c r="D60" i="37"/>
  <c r="B61" i="37"/>
  <c r="B62" i="37"/>
  <c r="C62" i="37"/>
  <c r="D62" i="37"/>
  <c r="B63" i="37"/>
  <c r="C63" i="37"/>
  <c r="D63" i="37"/>
  <c r="B64" i="37"/>
  <c r="B65" i="37"/>
  <c r="C65" i="37"/>
  <c r="D65" i="37"/>
  <c r="H65" i="37" s="1"/>
  <c r="B66" i="37"/>
  <c r="C66" i="37"/>
  <c r="D66" i="37"/>
  <c r="B67" i="37"/>
  <c r="B68" i="37"/>
  <c r="C68" i="37"/>
  <c r="D68" i="37"/>
  <c r="B69" i="37"/>
  <c r="C69" i="37"/>
  <c r="D69" i="37"/>
  <c r="B70" i="37"/>
  <c r="B71" i="37"/>
  <c r="C71" i="37"/>
  <c r="D71" i="37"/>
  <c r="B72" i="37"/>
  <c r="C72" i="37"/>
  <c r="D72" i="37"/>
  <c r="B73" i="37"/>
  <c r="C73" i="37"/>
  <c r="D73" i="37"/>
  <c r="B74" i="37"/>
  <c r="C74" i="37"/>
  <c r="D74" i="37"/>
  <c r="B75" i="37"/>
  <c r="B76" i="37"/>
  <c r="B77" i="37"/>
  <c r="C77" i="37"/>
  <c r="D77" i="37"/>
  <c r="B78" i="37"/>
  <c r="C78" i="37"/>
  <c r="D78" i="37"/>
  <c r="B79" i="37"/>
  <c r="C79" i="37"/>
  <c r="D79" i="37"/>
  <c r="B80" i="37"/>
  <c r="C80" i="37"/>
  <c r="D80" i="37"/>
  <c r="B81" i="37"/>
  <c r="C81" i="37"/>
  <c r="D81" i="37"/>
  <c r="B82" i="37"/>
  <c r="C82" i="37"/>
  <c r="D82" i="37"/>
  <c r="B83" i="37"/>
  <c r="C83" i="37"/>
  <c r="D83" i="37"/>
  <c r="B84" i="37"/>
  <c r="B85" i="37"/>
  <c r="C85" i="37"/>
  <c r="D85" i="37"/>
  <c r="B86" i="37"/>
  <c r="C86" i="37"/>
  <c r="D86" i="37"/>
  <c r="B87" i="37"/>
  <c r="C87" i="37"/>
  <c r="D87" i="37"/>
  <c r="B88" i="37"/>
  <c r="C88" i="37"/>
  <c r="D88" i="37"/>
  <c r="B89" i="37"/>
  <c r="C89" i="37"/>
  <c r="D89" i="37"/>
  <c r="B90" i="37"/>
  <c r="C90" i="37"/>
  <c r="D90" i="37"/>
  <c r="B91" i="37"/>
  <c r="B92" i="37"/>
  <c r="C92" i="37"/>
  <c r="D92" i="37"/>
  <c r="B93" i="37"/>
  <c r="C93" i="37"/>
  <c r="D93" i="37"/>
  <c r="B94" i="37"/>
  <c r="C94" i="37"/>
  <c r="D94" i="37"/>
  <c r="B95" i="37"/>
  <c r="C95" i="37"/>
  <c r="D95" i="37"/>
  <c r="B96" i="37"/>
  <c r="C96" i="37"/>
  <c r="D96" i="37"/>
  <c r="B97" i="37"/>
  <c r="C97" i="37"/>
  <c r="D97" i="37"/>
  <c r="B98" i="37"/>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B115" i="37"/>
  <c r="C115" i="37"/>
  <c r="D115" i="37"/>
  <c r="B116" i="37"/>
  <c r="C116" i="37"/>
  <c r="D116" i="37"/>
  <c r="B117" i="37"/>
  <c r="C117" i="37"/>
  <c r="D117" i="37"/>
  <c r="H117" i="37" s="1"/>
  <c r="B118" i="37"/>
  <c r="C118" i="37"/>
  <c r="D118" i="37"/>
  <c r="B119" i="37"/>
  <c r="C119" i="37"/>
  <c r="D119" i="37"/>
  <c r="B120" i="37"/>
  <c r="B121" i="37"/>
  <c r="C121" i="37"/>
  <c r="D121" i="37"/>
  <c r="B122" i="37"/>
  <c r="C122" i="37"/>
  <c r="D122" i="37"/>
  <c r="B123" i="37"/>
  <c r="C123" i="37"/>
  <c r="D123" i="37"/>
  <c r="B124" i="37"/>
  <c r="B125" i="37"/>
  <c r="B126" i="37"/>
  <c r="C126" i="37"/>
  <c r="H126" i="37" s="1"/>
  <c r="D126" i="37"/>
  <c r="B127" i="37"/>
  <c r="C127" i="37"/>
  <c r="D127" i="37"/>
  <c r="B128" i="37"/>
  <c r="B129" i="37"/>
  <c r="C129" i="37"/>
  <c r="D129" i="37"/>
  <c r="G129" i="37" s="1"/>
  <c r="B130" i="37"/>
  <c r="C130" i="37"/>
  <c r="D130" i="37"/>
  <c r="G130" i="37"/>
  <c r="B131" i="37"/>
  <c r="B132" i="37"/>
  <c r="B133" i="37"/>
  <c r="C133" i="37"/>
  <c r="D133" i="37"/>
  <c r="G133" i="37"/>
  <c r="B134" i="37"/>
  <c r="C134" i="37"/>
  <c r="D134" i="37"/>
  <c r="G134" i="37"/>
  <c r="B135" i="37"/>
  <c r="C135" i="37"/>
  <c r="D135" i="37"/>
  <c r="G135" i="37"/>
  <c r="B136" i="37"/>
  <c r="C136" i="37"/>
  <c r="D136" i="37"/>
  <c r="G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C152" i="37"/>
  <c r="D152" i="37"/>
  <c r="H152" i="37" s="1"/>
  <c r="B153" i="37"/>
  <c r="C153" i="37"/>
  <c r="D153" i="37"/>
  <c r="B154" i="37"/>
  <c r="C154" i="37"/>
  <c r="D154" i="37"/>
  <c r="B155" i="37"/>
  <c r="C155" i="37"/>
  <c r="D155" i="37"/>
  <c r="B156" i="37"/>
  <c r="C156" i="37"/>
  <c r="D156" i="37"/>
  <c r="H156" i="37" s="1"/>
  <c r="B157" i="37"/>
  <c r="B158" i="37"/>
  <c r="C158" i="37"/>
  <c r="D158" i="37"/>
  <c r="B159" i="37"/>
  <c r="C159" i="37"/>
  <c r="H159" i="37" s="1"/>
  <c r="D159" i="37"/>
  <c r="B160" i="37"/>
  <c r="C160" i="37"/>
  <c r="D160" i="37"/>
  <c r="H160" i="37" s="1"/>
  <c r="B161" i="37"/>
  <c r="B162" i="37"/>
  <c r="B163" i="37"/>
  <c r="C163" i="37"/>
  <c r="D163" i="37"/>
  <c r="B164" i="37"/>
  <c r="C164" i="37"/>
  <c r="D164" i="37"/>
  <c r="B165" i="37"/>
  <c r="C165" i="37"/>
  <c r="D165" i="37"/>
  <c r="H165" i="37" s="1"/>
  <c r="B166" i="37"/>
  <c r="C166" i="37"/>
  <c r="D166" i="37"/>
  <c r="B167" i="37"/>
  <c r="B168" i="37"/>
  <c r="C168" i="37"/>
  <c r="D168" i="37"/>
  <c r="B169" i="37"/>
  <c r="C169" i="37"/>
  <c r="H169" i="37" s="1"/>
  <c r="D169" i="37"/>
  <c r="B170" i="37"/>
  <c r="C170" i="37"/>
  <c r="D170" i="37"/>
  <c r="B171" i="37"/>
  <c r="C171" i="37"/>
  <c r="H171" i="37" s="1"/>
  <c r="D171" i="37"/>
  <c r="B172" i="37"/>
  <c r="C172" i="37"/>
  <c r="H172" i="37" s="1"/>
  <c r="D172" i="37"/>
  <c r="B173" i="37"/>
  <c r="C173" i="37"/>
  <c r="D173" i="37"/>
  <c r="B174" i="37"/>
  <c r="C174" i="37"/>
  <c r="D174" i="37"/>
  <c r="B175" i="37"/>
  <c r="B176" i="37"/>
  <c r="C176" i="37"/>
  <c r="D176" i="37"/>
  <c r="G176" i="37" s="1"/>
  <c r="B177" i="37"/>
  <c r="C177" i="37"/>
  <c r="D177" i="37"/>
  <c r="B178" i="37"/>
  <c r="C178" i="37"/>
  <c r="D178" i="37"/>
  <c r="G178" i="37"/>
  <c r="B179" i="37"/>
  <c r="C179" i="37"/>
  <c r="D179" i="37"/>
  <c r="G179" i="37" s="1"/>
  <c r="B180" i="37"/>
  <c r="C180" i="37"/>
  <c r="H180" i="37" s="1"/>
  <c r="D180" i="37"/>
  <c r="G180" i="37"/>
  <c r="B181" i="37"/>
  <c r="C181" i="37"/>
  <c r="D181" i="37"/>
  <c r="B182" i="37"/>
  <c r="C182" i="37"/>
  <c r="D182" i="37"/>
  <c r="G182" i="37"/>
  <c r="B183" i="37"/>
  <c r="C183" i="37"/>
  <c r="D183" i="37"/>
  <c r="G183" i="37"/>
  <c r="B184" i="37"/>
  <c r="C184" i="37"/>
  <c r="D184" i="37"/>
  <c r="G184" i="37" s="1"/>
  <c r="B185" i="37"/>
  <c r="C185" i="37"/>
  <c r="D185" i="37"/>
  <c r="G185" i="37"/>
  <c r="B186" i="37"/>
  <c r="B187" i="37"/>
  <c r="C187" i="37"/>
  <c r="D187" i="37"/>
  <c r="B188" i="37"/>
  <c r="C188" i="37"/>
  <c r="H188" i="37" s="1"/>
  <c r="D188" i="37"/>
  <c r="G188" i="37"/>
  <c r="B189" i="37"/>
  <c r="C189" i="37"/>
  <c r="D189" i="37"/>
  <c r="G189" i="37" s="1"/>
  <c r="B190" i="37"/>
  <c r="C190" i="37"/>
  <c r="D190" i="37"/>
  <c r="G190" i="37"/>
  <c r="B191" i="37"/>
  <c r="C191" i="37"/>
  <c r="D191" i="37"/>
  <c r="G191" i="37"/>
  <c r="B192" i="37"/>
  <c r="C192" i="37"/>
  <c r="D192" i="37"/>
  <c r="G192" i="37"/>
  <c r="B193" i="37"/>
  <c r="C193" i="37"/>
  <c r="D193" i="37"/>
  <c r="G193" i="37"/>
  <c r="B194" i="37"/>
  <c r="B195" i="37"/>
  <c r="B196" i="37"/>
  <c r="C196" i="37"/>
  <c r="D196" i="37"/>
  <c r="G196" i="37"/>
  <c r="B197" i="37"/>
  <c r="C197" i="37"/>
  <c r="D197" i="37"/>
  <c r="G197" i="37"/>
  <c r="B198" i="37"/>
  <c r="C198" i="37"/>
  <c r="D198" i="37"/>
  <c r="G198" i="37"/>
  <c r="B199" i="37"/>
  <c r="C199" i="37"/>
  <c r="D199" i="37"/>
  <c r="G199" i="37"/>
  <c r="B200" i="37"/>
  <c r="B201" i="37"/>
  <c r="C201" i="37"/>
  <c r="D201" i="37"/>
  <c r="B202" i="37"/>
  <c r="C202" i="37"/>
  <c r="D202" i="37"/>
  <c r="B203" i="37"/>
  <c r="C203" i="37"/>
  <c r="D203" i="37"/>
  <c r="B204" i="37"/>
  <c r="C204" i="37"/>
  <c r="D204" i="37"/>
  <c r="B205" i="37"/>
  <c r="C205" i="37"/>
  <c r="D205" i="37"/>
  <c r="B206" i="37"/>
  <c r="C206" i="37"/>
  <c r="D206" i="37"/>
  <c r="B207" i="37"/>
  <c r="C207" i="37"/>
  <c r="D207" i="37"/>
  <c r="B208" i="37"/>
  <c r="B209" i="37"/>
  <c r="C209" i="37"/>
  <c r="D209" i="37"/>
  <c r="B210" i="37"/>
  <c r="C210" i="37"/>
  <c r="D210" i="37"/>
  <c r="G210" i="37"/>
  <c r="B211" i="37"/>
  <c r="C211" i="37"/>
  <c r="D211" i="37"/>
  <c r="G211" i="37"/>
  <c r="B212" i="37"/>
  <c r="C212" i="37"/>
  <c r="D212" i="37"/>
  <c r="G212" i="37"/>
  <c r="B213" i="37"/>
  <c r="B214" i="37"/>
  <c r="B215" i="37"/>
  <c r="C215" i="37"/>
  <c r="D215" i="37"/>
  <c r="G215" i="37"/>
  <c r="B216" i="37"/>
  <c r="C216" i="37"/>
  <c r="D216" i="37"/>
  <c r="G216" i="37"/>
  <c r="B217" i="37"/>
  <c r="B218" i="37"/>
  <c r="C218" i="37"/>
  <c r="D218" i="37"/>
  <c r="B219" i="37"/>
  <c r="C219" i="37"/>
  <c r="D219" i="37"/>
  <c r="B220" i="37"/>
  <c r="C220" i="37"/>
  <c r="D220" i="37"/>
  <c r="G220" i="37"/>
  <c r="B221" i="37"/>
  <c r="C221" i="37"/>
  <c r="D221" i="37"/>
  <c r="G221" i="37"/>
  <c r="B222" i="37"/>
  <c r="B223" i="37"/>
  <c r="B224" i="37"/>
  <c r="C224" i="37"/>
  <c r="D224" i="37"/>
  <c r="G224" i="37"/>
  <c r="B225" i="37"/>
  <c r="C225" i="37"/>
  <c r="D225" i="37"/>
  <c r="G225" i="37"/>
  <c r="B226" i="37"/>
  <c r="B227" i="37"/>
  <c r="G227" i="37" s="1"/>
  <c r="C227" i="37"/>
  <c r="D227" i="37"/>
  <c r="B228" i="37"/>
  <c r="G228" i="37" s="1"/>
  <c r="C228" i="37"/>
  <c r="D228" i="37"/>
  <c r="B229" i="37"/>
  <c r="B230" i="37"/>
  <c r="C230" i="37"/>
  <c r="D230" i="37"/>
  <c r="G230" i="37"/>
  <c r="B231" i="37"/>
  <c r="C231" i="37"/>
  <c r="D231" i="37"/>
  <c r="G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G240" i="37" s="1"/>
  <c r="C240" i="37"/>
  <c r="D240" i="37"/>
  <c r="B241" i="37"/>
  <c r="G241" i="37" s="1"/>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G255" i="37" s="1"/>
  <c r="C255" i="37"/>
  <c r="D255" i="37"/>
  <c r="B256" i="37"/>
  <c r="G256" i="37" s="1"/>
  <c r="C256" i="37"/>
  <c r="D256" i="37"/>
  <c r="B257" i="37"/>
  <c r="G257" i="37" s="1"/>
  <c r="C257" i="37"/>
  <c r="D257" i="37"/>
  <c r="B258" i="37"/>
  <c r="B259" i="37"/>
  <c r="B260" i="37"/>
  <c r="G260" i="37" s="1"/>
  <c r="C260" i="37"/>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G286" i="37" s="1"/>
  <c r="C286" i="37"/>
  <c r="D286" i="37"/>
  <c r="B287" i="37"/>
  <c r="G287" i="37" s="1"/>
  <c r="C287" i="37"/>
  <c r="D287" i="37"/>
  <c r="B288" i="37"/>
  <c r="G288" i="37" s="1"/>
  <c r="C288" i="37"/>
  <c r="D288" i="37"/>
  <c r="B289" i="37"/>
  <c r="G289" i="37" s="1"/>
  <c r="C289" i="37"/>
  <c r="D289" i="37"/>
  <c r="B290" i="37"/>
  <c r="B291" i="37"/>
  <c r="B292" i="37"/>
  <c r="B293" i="37"/>
  <c r="C293" i="37"/>
  <c r="D293" i="37"/>
  <c r="G293" i="37"/>
  <c r="B294" i="37"/>
  <c r="C294" i="37"/>
  <c r="D294" i="37"/>
  <c r="G294" i="37"/>
  <c r="B295" i="37"/>
  <c r="C295" i="37"/>
  <c r="D295" i="37"/>
  <c r="G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G305" i="37" s="1"/>
  <c r="C305" i="37"/>
  <c r="D305" i="37"/>
  <c r="B306" i="37"/>
  <c r="G306" i="37" s="1"/>
  <c r="C306" i="37"/>
  <c r="D306" i="37"/>
  <c r="B307" i="37"/>
  <c r="G307" i="37" s="1"/>
  <c r="C307" i="37"/>
  <c r="D307" i="37"/>
  <c r="B308" i="37"/>
  <c r="G308" i="37" s="1"/>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G319" i="37" s="1"/>
  <c r="C319" i="37"/>
  <c r="D319" i="37"/>
  <c r="B320" i="37"/>
  <c r="G320" i="37" s="1"/>
  <c r="C320" i="37"/>
  <c r="D320" i="37"/>
  <c r="B321" i="37"/>
  <c r="G321" i="37" s="1"/>
  <c r="C321" i="37"/>
  <c r="D321" i="37"/>
  <c r="B322" i="37"/>
  <c r="G322" i="37" s="1"/>
  <c r="C322" i="37"/>
  <c r="D322" i="37"/>
  <c r="B323" i="37"/>
  <c r="B324" i="37"/>
  <c r="C324" i="37"/>
  <c r="D324" i="37"/>
  <c r="B325" i="37"/>
  <c r="C325" i="37"/>
  <c r="D325" i="37"/>
  <c r="B326" i="37"/>
  <c r="C326" i="37"/>
  <c r="D326" i="37"/>
  <c r="B327" i="37"/>
  <c r="C327" i="37"/>
  <c r="D327" i="37"/>
  <c r="B328" i="37"/>
  <c r="B329" i="37"/>
  <c r="G329" i="37" s="1"/>
  <c r="C329" i="37"/>
  <c r="D329" i="37"/>
  <c r="B330" i="37"/>
  <c r="G330" i="37" s="1"/>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H358" i="37" s="1"/>
  <c r="D358" i="37"/>
  <c r="B359" i="37"/>
  <c r="C359" i="37"/>
  <c r="D359" i="37"/>
  <c r="G359" i="37" s="1"/>
  <c r="B360" i="37"/>
  <c r="C360" i="37"/>
  <c r="D360" i="37"/>
  <c r="B361" i="37"/>
  <c r="B362" i="37"/>
  <c r="C362" i="37"/>
  <c r="D362" i="37"/>
  <c r="B363" i="37"/>
  <c r="C363" i="37"/>
  <c r="D363" i="37"/>
  <c r="G363" i="37" s="1"/>
  <c r="B364" i="37"/>
  <c r="C364" i="37"/>
  <c r="D364" i="37"/>
  <c r="H364" i="37" s="1"/>
  <c r="B365" i="37"/>
  <c r="C365" i="37"/>
  <c r="D365" i="37"/>
  <c r="G365" i="37" s="1"/>
  <c r="B366" i="37"/>
  <c r="C366" i="37"/>
  <c r="D366" i="37"/>
  <c r="B367" i="37"/>
  <c r="C367" i="37"/>
  <c r="D367" i="37"/>
  <c r="G367" i="37" s="1"/>
  <c r="B368" i="37"/>
  <c r="C368" i="37"/>
  <c r="D368" i="37"/>
  <c r="B369" i="37"/>
  <c r="C369" i="37"/>
  <c r="D369" i="37"/>
  <c r="B370" i="37"/>
  <c r="B371" i="37"/>
  <c r="C371" i="37"/>
  <c r="D371" i="37"/>
  <c r="G371" i="37" s="1"/>
  <c r="B372" i="37"/>
  <c r="C372" i="37"/>
  <c r="D372" i="37"/>
  <c r="B373" i="37"/>
  <c r="C373" i="37"/>
  <c r="D373" i="37"/>
  <c r="G373" i="37" s="1"/>
  <c r="B374" i="37"/>
  <c r="C374" i="37"/>
  <c r="D374" i="37"/>
  <c r="B375" i="37"/>
  <c r="B376" i="37"/>
  <c r="C376" i="37"/>
  <c r="D376" i="37"/>
  <c r="H376" i="37" s="1"/>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H395" i="37" s="1"/>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G563" i="37" s="1"/>
  <c r="C563" i="37"/>
  <c r="D563" i="37"/>
  <c r="B564" i="37"/>
  <c r="G564" i="37" s="1"/>
  <c r="C564" i="37"/>
  <c r="D564" i="37"/>
  <c r="B565" i="37"/>
  <c r="B566" i="37"/>
  <c r="C566" i="37"/>
  <c r="D566" i="37"/>
  <c r="G566" i="37"/>
  <c r="B567" i="37"/>
  <c r="C567" i="37"/>
  <c r="D567" i="37"/>
  <c r="G567" i="37"/>
  <c r="B568" i="37"/>
  <c r="B569" i="37"/>
  <c r="G569" i="37" s="1"/>
  <c r="C569" i="37"/>
  <c r="D569" i="37"/>
  <c r="B570" i="37"/>
  <c r="G570" i="37" s="1"/>
  <c r="C570" i="37"/>
  <c r="D570" i="37"/>
  <c r="B571" i="37"/>
  <c r="B572" i="37"/>
  <c r="B573" i="37"/>
  <c r="G573" i="37" s="1"/>
  <c r="C573" i="37"/>
  <c r="D573" i="37"/>
  <c r="B574" i="37"/>
  <c r="G574" i="37" s="1"/>
  <c r="C574" i="37"/>
  <c r="D574" i="37"/>
  <c r="B575" i="37"/>
  <c r="G575" i="37" s="1"/>
  <c r="C575" i="37"/>
  <c r="D575" i="37"/>
  <c r="B576" i="37"/>
  <c r="B577" i="37"/>
  <c r="C577" i="37"/>
  <c r="D577" i="37"/>
  <c r="G577" i="37"/>
  <c r="B578" i="37"/>
  <c r="B579" i="37"/>
  <c r="G579" i="37" s="1"/>
  <c r="C579" i="37"/>
  <c r="D579" i="37"/>
  <c r="B580" i="37"/>
  <c r="G580" i="37" s="1"/>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G591" i="37" s="1"/>
  <c r="C591" i="37"/>
  <c r="D591" i="37"/>
  <c r="B592" i="37"/>
  <c r="G592" i="37" s="1"/>
  <c r="C592" i="37"/>
  <c r="D592" i="37"/>
  <c r="B593" i="37"/>
  <c r="G593" i="37" s="1"/>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G604" i="37" s="1"/>
  <c r="C604" i="37"/>
  <c r="D604" i="37"/>
  <c r="B605" i="37"/>
  <c r="G605" i="37" s="1"/>
  <c r="C605" i="37"/>
  <c r="D605" i="37"/>
  <c r="B606" i="37"/>
  <c r="G606" i="37" s="1"/>
  <c r="C606" i="37"/>
  <c r="D606" i="37"/>
  <c r="B607" i="37"/>
  <c r="G607" i="37" s="1"/>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G621" i="37" s="1"/>
  <c r="C621" i="37"/>
  <c r="D621" i="37"/>
  <c r="B622" i="37"/>
  <c r="G622" i="37" s="1"/>
  <c r="C622" i="37"/>
  <c r="D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D639" i="37"/>
  <c r="G639" i="37" s="1"/>
  <c r="B640" i="37"/>
  <c r="C640" i="37"/>
  <c r="D640" i="37"/>
  <c r="G640" i="37"/>
  <c r="B641" i="37"/>
  <c r="C641" i="37"/>
  <c r="D641" i="37"/>
  <c r="G641" i="37" s="1"/>
  <c r="B642" i="37"/>
  <c r="B643" i="37"/>
  <c r="G643" i="37" s="1"/>
  <c r="C643" i="37"/>
  <c r="D643" i="37"/>
  <c r="B644" i="37"/>
  <c r="C644" i="37"/>
  <c r="H644" i="37" s="1"/>
  <c r="D644" i="37"/>
  <c r="B645" i="37"/>
  <c r="G645" i="37" s="1"/>
  <c r="C645" i="37"/>
  <c r="D645" i="37"/>
  <c r="B646" i="37"/>
  <c r="C646" i="37"/>
  <c r="H646" i="37" s="1"/>
  <c r="D646" i="37"/>
  <c r="B647" i="37"/>
  <c r="G647" i="37" s="1"/>
  <c r="C647" i="37"/>
  <c r="D647" i="37"/>
  <c r="B648" i="37"/>
  <c r="G648" i="37" s="1"/>
  <c r="C648" i="37"/>
  <c r="D648" i="37"/>
  <c r="B649" i="37"/>
  <c r="G649" i="37" s="1"/>
  <c r="C649" i="37"/>
  <c r="D649" i="37"/>
  <c r="B650" i="37"/>
  <c r="G650" i="37" s="1"/>
  <c r="C650" i="37"/>
  <c r="D650" i="37"/>
  <c r="B651" i="37"/>
  <c r="G651" i="37" s="1"/>
  <c r="C651" i="37"/>
  <c r="D651" i="37"/>
  <c r="B652" i="37"/>
  <c r="G652" i="37" s="1"/>
  <c r="C652" i="37"/>
  <c r="D652" i="37"/>
  <c r="B653" i="37"/>
  <c r="G653" i="37" s="1"/>
  <c r="C653" i="37"/>
  <c r="D653" i="37"/>
  <c r="B654" i="37"/>
  <c r="G654" i="37" s="1"/>
  <c r="C654" i="37"/>
  <c r="D654" i="37"/>
  <c r="B655" i="37"/>
  <c r="G655" i="37" s="1"/>
  <c r="C655" i="37"/>
  <c r="D655" i="37"/>
  <c r="B656" i="37"/>
  <c r="G656" i="37" s="1"/>
  <c r="C656" i="37"/>
  <c r="D656" i="37"/>
  <c r="B657" i="37"/>
  <c r="G657" i="37" s="1"/>
  <c r="C657" i="37"/>
  <c r="D657" i="37"/>
  <c r="B658" i="37"/>
  <c r="G658" i="37" s="1"/>
  <c r="C658" i="37"/>
  <c r="D658" i="37"/>
  <c r="B659" i="37"/>
  <c r="G659" i="37" s="1"/>
  <c r="C659" i="37"/>
  <c r="D659" i="37"/>
  <c r="B660" i="37"/>
  <c r="G660" i="37" s="1"/>
  <c r="C660" i="37"/>
  <c r="D660" i="37"/>
  <c r="B661" i="37"/>
  <c r="G661" i="37" s="1"/>
  <c r="C661" i="37"/>
  <c r="D661" i="37"/>
  <c r="B662" i="37"/>
  <c r="G662" i="37" s="1"/>
  <c r="C662" i="37"/>
  <c r="D662" i="37"/>
  <c r="B663" i="37"/>
  <c r="G663" i="37" s="1"/>
  <c r="C663" i="37"/>
  <c r="D663" i="37"/>
  <c r="B664" i="37"/>
  <c r="G664" i="37" s="1"/>
  <c r="C664" i="37"/>
  <c r="D664" i="37"/>
  <c r="B665" i="37"/>
  <c r="C665" i="37"/>
  <c r="D665" i="37"/>
  <c r="B666" i="37"/>
  <c r="G666" i="37" s="1"/>
  <c r="C666" i="37"/>
  <c r="D666" i="37"/>
  <c r="B667" i="37"/>
  <c r="G667" i="37" s="1"/>
  <c r="C667" i="37"/>
  <c r="D667" i="37"/>
  <c r="B668" i="37"/>
  <c r="G668" i="37" s="1"/>
  <c r="C668" i="37"/>
  <c r="D668" i="37"/>
  <c r="B669" i="37"/>
  <c r="G669" i="37" s="1"/>
  <c r="C669" i="37"/>
  <c r="D669" i="37"/>
  <c r="B670" i="37"/>
  <c r="G670" i="37" s="1"/>
  <c r="C670" i="37"/>
  <c r="D670" i="37"/>
  <c r="B671" i="37"/>
  <c r="G671" i="37" s="1"/>
  <c r="C671" i="37"/>
  <c r="D671" i="37"/>
  <c r="B672" i="37"/>
  <c r="G672" i="37" s="1"/>
  <c r="C672" i="37"/>
  <c r="D672" i="37"/>
  <c r="B673" i="37"/>
  <c r="G673" i="37" s="1"/>
  <c r="C673" i="37"/>
  <c r="D673" i="37"/>
  <c r="B674" i="37"/>
  <c r="G674" i="37" s="1"/>
  <c r="C674" i="37"/>
  <c r="D674" i="37"/>
  <c r="B675" i="37"/>
  <c r="G675" i="37" s="1"/>
  <c r="C675" i="37"/>
  <c r="D675" i="37"/>
  <c r="B676" i="37"/>
  <c r="G676" i="37" s="1"/>
  <c r="C676" i="37"/>
  <c r="D676" i="37"/>
  <c r="B677" i="37"/>
  <c r="G677" i="37" s="1"/>
  <c r="C677" i="37"/>
  <c r="D677" i="37"/>
  <c r="B678" i="37"/>
  <c r="G678" i="37" s="1"/>
  <c r="C678" i="37"/>
  <c r="D678" i="37"/>
  <c r="B679" i="37"/>
  <c r="G679" i="37" s="1"/>
  <c r="C679" i="37"/>
  <c r="D679" i="37"/>
  <c r="B680" i="37"/>
  <c r="G680" i="37" s="1"/>
  <c r="C680" i="37"/>
  <c r="D680" i="37"/>
  <c r="B681" i="37"/>
  <c r="G681" i="37" s="1"/>
  <c r="C681" i="37"/>
  <c r="D681" i="37"/>
  <c r="B682" i="37"/>
  <c r="G682" i="37" s="1"/>
  <c r="C682" i="37"/>
  <c r="D682" i="37"/>
  <c r="B683" i="37"/>
  <c r="G683" i="37" s="1"/>
  <c r="C683" i="37"/>
  <c r="D683" i="37"/>
  <c r="B684" i="37"/>
  <c r="G684" i="37" s="1"/>
  <c r="C684" i="37"/>
  <c r="D684" i="37"/>
  <c r="B685" i="37"/>
  <c r="C685" i="37"/>
  <c r="D685" i="37"/>
  <c r="B686" i="37"/>
  <c r="G686" i="37" s="1"/>
  <c r="C686" i="37"/>
  <c r="D686" i="37"/>
  <c r="B687" i="37"/>
  <c r="G687" i="37" s="1"/>
  <c r="C687" i="37"/>
  <c r="D687" i="37"/>
  <c r="B688" i="37"/>
  <c r="G688" i="37" s="1"/>
  <c r="C688" i="37"/>
  <c r="D688" i="37"/>
  <c r="B689" i="37"/>
  <c r="C689" i="37"/>
  <c r="D689" i="37"/>
  <c r="B690" i="37"/>
  <c r="C690" i="37"/>
  <c r="H690" i="37" s="1"/>
  <c r="D690" i="37"/>
  <c r="B691" i="37"/>
  <c r="G691" i="37" s="1"/>
  <c r="C691" i="37"/>
  <c r="D691" i="37"/>
  <c r="B692" i="37"/>
  <c r="C692" i="37"/>
  <c r="H692" i="37" s="1"/>
  <c r="D692" i="37"/>
  <c r="B693" i="37"/>
  <c r="G693" i="37" s="1"/>
  <c r="C693" i="37"/>
  <c r="D693" i="37"/>
  <c r="B694" i="37"/>
  <c r="G694" i="37" s="1"/>
  <c r="C694" i="37"/>
  <c r="D694" i="37"/>
  <c r="B695" i="37"/>
  <c r="G695" i="37" s="1"/>
  <c r="C695" i="37"/>
  <c r="D695" i="37"/>
  <c r="B696" i="37"/>
  <c r="G696" i="37" s="1"/>
  <c r="C696" i="37"/>
  <c r="D696" i="37"/>
  <c r="B697" i="37"/>
  <c r="G697" i="37" s="1"/>
  <c r="C697" i="37"/>
  <c r="D697" i="37"/>
  <c r="B698" i="37"/>
  <c r="C698" i="37"/>
  <c r="D698" i="37"/>
  <c r="B699" i="37"/>
  <c r="G699" i="37" s="1"/>
  <c r="C699" i="37"/>
  <c r="D699" i="37"/>
  <c r="B700" i="37"/>
  <c r="G700" i="37" s="1"/>
  <c r="C700" i="37"/>
  <c r="D700" i="37"/>
  <c r="B701" i="37"/>
  <c r="G701" i="37" s="1"/>
  <c r="C701" i="37"/>
  <c r="D701" i="37"/>
  <c r="B702" i="37"/>
  <c r="G702" i="37" s="1"/>
  <c r="C702" i="37"/>
  <c r="D702" i="37"/>
  <c r="B703" i="37"/>
  <c r="G703" i="37" s="1"/>
  <c r="C703" i="37"/>
  <c r="D703" i="37"/>
  <c r="B704" i="37"/>
  <c r="G704" i="37" s="1"/>
  <c r="C704" i="37"/>
  <c r="D704" i="37"/>
  <c r="B705" i="37"/>
  <c r="G705" i="37" s="1"/>
  <c r="C705" i="37"/>
  <c r="D705" i="37"/>
  <c r="B706" i="37"/>
  <c r="G706" i="37" s="1"/>
  <c r="C706" i="37"/>
  <c r="D706" i="37"/>
  <c r="B707" i="37"/>
  <c r="G707" i="37" s="1"/>
  <c r="C707" i="37"/>
  <c r="D707" i="37"/>
  <c r="B708" i="37"/>
  <c r="G708" i="37" s="1"/>
  <c r="C708" i="37"/>
  <c r="D708" i="37"/>
  <c r="B709" i="37"/>
  <c r="G709" i="37" s="1"/>
  <c r="C709" i="37"/>
  <c r="D709" i="37"/>
  <c r="B710" i="37"/>
  <c r="G710" i="37" s="1"/>
  <c r="C710" i="37"/>
  <c r="D710" i="37"/>
  <c r="B711" i="37"/>
  <c r="G711" i="37" s="1"/>
  <c r="C711" i="37"/>
  <c r="D711" i="37"/>
  <c r="B712" i="37"/>
  <c r="G712" i="37" s="1"/>
  <c r="C712" i="37"/>
  <c r="D712" i="37"/>
  <c r="B713" i="37"/>
  <c r="G713" i="37" s="1"/>
  <c r="C713" i="37"/>
  <c r="D713" i="37"/>
  <c r="B714" i="37"/>
  <c r="G714" i="37" s="1"/>
  <c r="C714" i="37"/>
  <c r="D714" i="37"/>
  <c r="B715" i="37"/>
  <c r="G715" i="37" s="1"/>
  <c r="C715" i="37"/>
  <c r="D715" i="37"/>
  <c r="B716" i="37"/>
  <c r="G716" i="37" s="1"/>
  <c r="C716" i="37"/>
  <c r="D716" i="37"/>
  <c r="B717" i="37"/>
  <c r="G717" i="37" s="1"/>
  <c r="C717" i="37"/>
  <c r="D717" i="37"/>
  <c r="B718" i="37"/>
  <c r="G718" i="37" s="1"/>
  <c r="C718" i="37"/>
  <c r="D718" i="37"/>
  <c r="B719" i="37"/>
  <c r="G719" i="37" s="1"/>
  <c r="C719" i="37"/>
  <c r="D719" i="37"/>
  <c r="B720" i="37"/>
  <c r="G720" i="37" s="1"/>
  <c r="C720" i="37"/>
  <c r="D720" i="37"/>
  <c r="B721" i="37"/>
  <c r="G721" i="37" s="1"/>
  <c r="C721" i="37"/>
  <c r="D721" i="37"/>
  <c r="B722" i="37"/>
  <c r="G722" i="37" s="1"/>
  <c r="C722" i="37"/>
  <c r="D722" i="37"/>
  <c r="B723" i="37"/>
  <c r="G723" i="37" s="1"/>
  <c r="C723" i="37"/>
  <c r="D723" i="37"/>
  <c r="B724" i="37"/>
  <c r="G724" i="37" s="1"/>
  <c r="C724" i="37"/>
  <c r="D724" i="37"/>
  <c r="B725" i="37"/>
  <c r="G725" i="37" s="1"/>
  <c r="C725" i="37"/>
  <c r="D725" i="37"/>
  <c r="B726" i="37"/>
  <c r="G726" i="37" s="1"/>
  <c r="C726" i="37"/>
  <c r="D726" i="37"/>
  <c r="B727" i="37"/>
  <c r="G727" i="37" s="1"/>
  <c r="C727" i="37"/>
  <c r="D727" i="37"/>
  <c r="B728" i="37"/>
  <c r="G728" i="37" s="1"/>
  <c r="C728" i="37"/>
  <c r="D728" i="37"/>
  <c r="B729" i="37"/>
  <c r="G729" i="37" s="1"/>
  <c r="C729" i="37"/>
  <c r="D729" i="37"/>
  <c r="B730" i="37"/>
  <c r="G730" i="37" s="1"/>
  <c r="C730" i="37"/>
  <c r="D730" i="37"/>
  <c r="B731" i="37"/>
  <c r="G731" i="37" s="1"/>
  <c r="C731" i="37"/>
  <c r="D731" i="37"/>
  <c r="B732" i="37"/>
  <c r="G732" i="37" s="1"/>
  <c r="C732" i="37"/>
  <c r="D732" i="37"/>
  <c r="B733" i="37"/>
  <c r="G733" i="37" s="1"/>
  <c r="C733" i="37"/>
  <c r="D733" i="37"/>
  <c r="B734" i="37"/>
  <c r="G734" i="37" s="1"/>
  <c r="C734" i="37"/>
  <c r="D734" i="37"/>
  <c r="B735" i="37"/>
  <c r="G735" i="37" s="1"/>
  <c r="C735" i="37"/>
  <c r="D735" i="37"/>
  <c r="B736" i="37"/>
  <c r="G736" i="37" s="1"/>
  <c r="C736" i="37"/>
  <c r="D736" i="37"/>
  <c r="B737" i="37"/>
  <c r="G737" i="37" s="1"/>
  <c r="C737" i="37"/>
  <c r="D737" i="37"/>
  <c r="B738" i="37"/>
  <c r="G738" i="37" s="1"/>
  <c r="C738" i="37"/>
  <c r="D738" i="37"/>
  <c r="B739" i="37"/>
  <c r="G739" i="37" s="1"/>
  <c r="C739" i="37"/>
  <c r="D739" i="37"/>
  <c r="B740" i="37"/>
  <c r="G740" i="37" s="1"/>
  <c r="C740" i="37"/>
  <c r="D740" i="37"/>
  <c r="B741" i="37"/>
  <c r="G741" i="37" s="1"/>
  <c r="C741" i="37"/>
  <c r="D741" i="37"/>
  <c r="B742" i="37"/>
  <c r="G742" i="37" s="1"/>
  <c r="C742" i="37"/>
  <c r="D742" i="37"/>
  <c r="B743" i="37"/>
  <c r="G743" i="37" s="1"/>
  <c r="C743" i="37"/>
  <c r="D743" i="37"/>
  <c r="B744" i="37"/>
  <c r="G744" i="37" s="1"/>
  <c r="C744" i="37"/>
  <c r="D744" i="37"/>
  <c r="B745" i="37"/>
  <c r="G745" i="37" s="1"/>
  <c r="C745" i="37"/>
  <c r="D745" i="37"/>
  <c r="B746" i="37"/>
  <c r="G746" i="37" s="1"/>
  <c r="C746" i="37"/>
  <c r="D746" i="37"/>
  <c r="B747" i="37"/>
  <c r="G747" i="37" s="1"/>
  <c r="C747" i="37"/>
  <c r="D747" i="37"/>
  <c r="B748" i="37"/>
  <c r="G748" i="37" s="1"/>
  <c r="C748" i="37"/>
  <c r="D748" i="37"/>
  <c r="B749" i="37"/>
  <c r="G749" i="37" s="1"/>
  <c r="C749" i="37"/>
  <c r="D749" i="37"/>
  <c r="B750" i="37"/>
  <c r="G750" i="37" s="1"/>
  <c r="C750" i="37"/>
  <c r="D750" i="37"/>
  <c r="B751" i="37"/>
  <c r="G751" i="37" s="1"/>
  <c r="C751" i="37"/>
  <c r="D751" i="37"/>
  <c r="B752" i="37"/>
  <c r="G752" i="37" s="1"/>
  <c r="C752" i="37"/>
  <c r="D752" i="37"/>
  <c r="B753" i="37"/>
  <c r="G753" i="37" s="1"/>
  <c r="C753" i="37"/>
  <c r="D753" i="37"/>
  <c r="B754" i="37"/>
  <c r="G754" i="37" s="1"/>
  <c r="C754" i="37"/>
  <c r="D754" i="37"/>
  <c r="B755" i="37"/>
  <c r="G755" i="37" s="1"/>
  <c r="C755" i="37"/>
  <c r="D755" i="37"/>
  <c r="B756" i="37"/>
  <c r="G756" i="37" s="1"/>
  <c r="C756" i="37"/>
  <c r="D756" i="37"/>
  <c r="B757" i="37"/>
  <c r="G757" i="37" s="1"/>
  <c r="C757" i="37"/>
  <c r="D757" i="37"/>
  <c r="B758" i="37"/>
  <c r="G758" i="37" s="1"/>
  <c r="C758" i="37"/>
  <c r="D758" i="37"/>
  <c r="B759" i="37"/>
  <c r="G759" i="37" s="1"/>
  <c r="C759" i="37"/>
  <c r="D759" i="37"/>
  <c r="B760" i="37"/>
  <c r="G760" i="37" s="1"/>
  <c r="C760" i="37"/>
  <c r="D760" i="37"/>
  <c r="B761" i="37"/>
  <c r="G761" i="37" s="1"/>
  <c r="C761" i="37"/>
  <c r="D761" i="37"/>
  <c r="B762" i="37"/>
  <c r="G762" i="37" s="1"/>
  <c r="C762" i="37"/>
  <c r="D762" i="37"/>
  <c r="B763" i="37"/>
  <c r="G763" i="37" s="1"/>
  <c r="C763" i="37"/>
  <c r="D763" i="37"/>
  <c r="B764" i="37"/>
  <c r="G764" i="37" s="1"/>
  <c r="C764" i="37"/>
  <c r="D764" i="37"/>
  <c r="B765" i="37"/>
  <c r="G765" i="37" s="1"/>
  <c r="C765" i="37"/>
  <c r="D765" i="37"/>
  <c r="B766" i="37"/>
  <c r="G766" i="37" s="1"/>
  <c r="C766" i="37"/>
  <c r="D766" i="37"/>
  <c r="B767" i="37"/>
  <c r="G767" i="37" s="1"/>
  <c r="C767" i="37"/>
  <c r="D767" i="37"/>
  <c r="B768" i="37"/>
  <c r="G768" i="37" s="1"/>
  <c r="C768" i="37"/>
  <c r="D768" i="37"/>
  <c r="B769" i="37"/>
  <c r="G769" i="37" s="1"/>
  <c r="C769" i="37"/>
  <c r="D769" i="37"/>
  <c r="B770" i="37"/>
  <c r="G770" i="37" s="1"/>
  <c r="C770" i="37"/>
  <c r="D770" i="37"/>
  <c r="B771" i="37"/>
  <c r="G771" i="37" s="1"/>
  <c r="C771" i="37"/>
  <c r="D771" i="37"/>
  <c r="B772" i="37"/>
  <c r="G772" i="37" s="1"/>
  <c r="C772" i="37"/>
  <c r="D772" i="37"/>
  <c r="B773" i="37"/>
  <c r="G773" i="37" s="1"/>
  <c r="C773" i="37"/>
  <c r="D773" i="37"/>
  <c r="B774" i="37"/>
  <c r="G774" i="37" s="1"/>
  <c r="C774" i="37"/>
  <c r="D774" i="37"/>
  <c r="B775" i="37"/>
  <c r="G775" i="37" s="1"/>
  <c r="C775" i="37"/>
  <c r="D775" i="37"/>
  <c r="B776" i="37"/>
  <c r="G776" i="37" s="1"/>
  <c r="C776" i="37"/>
  <c r="D776" i="37"/>
  <c r="B777" i="37"/>
  <c r="G777" i="37" s="1"/>
  <c r="C777" i="37"/>
  <c r="D777" i="37"/>
  <c r="B778" i="37"/>
  <c r="G778" i="37" s="1"/>
  <c r="C778" i="37"/>
  <c r="D778" i="37"/>
  <c r="B779" i="37"/>
  <c r="G779" i="37" s="1"/>
  <c r="C779" i="37"/>
  <c r="D779" i="37"/>
  <c r="B780" i="37"/>
  <c r="G780" i="37" s="1"/>
  <c r="C780" i="37"/>
  <c r="D780" i="37"/>
  <c r="B781" i="37"/>
  <c r="G781" i="37" s="1"/>
  <c r="C781" i="37"/>
  <c r="D781" i="37"/>
  <c r="B782" i="37"/>
  <c r="G782" i="37" s="1"/>
  <c r="C782" i="37"/>
  <c r="D782" i="37"/>
  <c r="B783" i="37"/>
  <c r="G783" i="37" s="1"/>
  <c r="C783" i="37"/>
  <c r="D783" i="37"/>
  <c r="B784" i="37"/>
  <c r="G784" i="37" s="1"/>
  <c r="C784" i="37"/>
  <c r="D784" i="37"/>
  <c r="B785" i="37"/>
  <c r="G785" i="37" s="1"/>
  <c r="C785" i="37"/>
  <c r="D785" i="37"/>
  <c r="B786" i="37"/>
  <c r="G786" i="37" s="1"/>
  <c r="C786" i="37"/>
  <c r="D786" i="37"/>
  <c r="B787" i="37"/>
  <c r="G787" i="37" s="1"/>
  <c r="C787" i="37"/>
  <c r="D787" i="37"/>
  <c r="B788" i="37"/>
  <c r="G788" i="37" s="1"/>
  <c r="C788" i="37"/>
  <c r="D788" i="37"/>
  <c r="B789" i="37"/>
  <c r="G789" i="37" s="1"/>
  <c r="C789" i="37"/>
  <c r="D789" i="37"/>
  <c r="B790" i="37"/>
  <c r="G790" i="37" s="1"/>
  <c r="C790" i="37"/>
  <c r="D790" i="37"/>
  <c r="B791" i="37"/>
  <c r="G791" i="37" s="1"/>
  <c r="C791" i="37"/>
  <c r="D791" i="37"/>
  <c r="B792" i="37"/>
  <c r="G792" i="37" s="1"/>
  <c r="C792" i="37"/>
  <c r="D792" i="37"/>
  <c r="B793" i="37"/>
  <c r="G793" i="37" s="1"/>
  <c r="C793" i="37"/>
  <c r="D793" i="37"/>
  <c r="B794" i="37"/>
  <c r="G794" i="37" s="1"/>
  <c r="C794" i="37"/>
  <c r="D794" i="37"/>
  <c r="B795" i="37"/>
  <c r="G795" i="37" s="1"/>
  <c r="C795" i="37"/>
  <c r="D795" i="37"/>
  <c r="B796" i="37"/>
  <c r="G796" i="37" s="1"/>
  <c r="C796" i="37"/>
  <c r="D796" i="37"/>
  <c r="B797" i="37"/>
  <c r="G797" i="37" s="1"/>
  <c r="C797" i="37"/>
  <c r="D797" i="37"/>
  <c r="B798" i="37"/>
  <c r="G798" i="37" s="1"/>
  <c r="C798" i="37"/>
  <c r="D798" i="37"/>
  <c r="B799" i="37"/>
  <c r="G799" i="37" s="1"/>
  <c r="C799" i="37"/>
  <c r="D799" i="37"/>
  <c r="B800" i="37"/>
  <c r="G800" i="37" s="1"/>
  <c r="C800" i="37"/>
  <c r="D800" i="37"/>
  <c r="B801" i="37"/>
  <c r="G801" i="37" s="1"/>
  <c r="C801" i="37"/>
  <c r="D801" i="37"/>
  <c r="B802" i="37"/>
  <c r="G802" i="37" s="1"/>
  <c r="C802" i="37"/>
  <c r="D802" i="37"/>
  <c r="B803" i="37"/>
  <c r="G803" i="37" s="1"/>
  <c r="C803" i="37"/>
  <c r="D803" i="37"/>
  <c r="B804" i="37"/>
  <c r="G804" i="37" s="1"/>
  <c r="C804" i="37"/>
  <c r="D804" i="37"/>
  <c r="B805" i="37"/>
  <c r="G805" i="37" s="1"/>
  <c r="C805" i="37"/>
  <c r="D805" i="37"/>
  <c r="B806" i="37"/>
  <c r="G806" i="37" s="1"/>
  <c r="C806" i="37"/>
  <c r="D806" i="37"/>
  <c r="B807" i="37"/>
  <c r="G807" i="37" s="1"/>
  <c r="C807" i="37"/>
  <c r="D807" i="37"/>
  <c r="B808" i="37"/>
  <c r="G808" i="37" s="1"/>
  <c r="C808" i="37"/>
  <c r="D808" i="37"/>
  <c r="B809" i="37"/>
  <c r="G809" i="37" s="1"/>
  <c r="C809" i="37"/>
  <c r="D809" i="37"/>
  <c r="B810" i="37"/>
  <c r="G810" i="37" s="1"/>
  <c r="C810" i="37"/>
  <c r="D810" i="37"/>
  <c r="B811" i="37"/>
  <c r="G811" i="37" s="1"/>
  <c r="C811" i="37"/>
  <c r="D811" i="37"/>
  <c r="B812" i="37"/>
  <c r="G812" i="37" s="1"/>
  <c r="C812" i="37"/>
  <c r="D812" i="37"/>
  <c r="B813" i="37"/>
  <c r="G813" i="37" s="1"/>
  <c r="C813" i="37"/>
  <c r="D813" i="37"/>
  <c r="B814" i="37"/>
  <c r="G814" i="37" s="1"/>
  <c r="C814" i="37"/>
  <c r="D814" i="37"/>
  <c r="B815" i="37"/>
  <c r="G815" i="37" s="1"/>
  <c r="C815" i="37"/>
  <c r="D815" i="37"/>
  <c r="B816" i="37"/>
  <c r="G816" i="37" s="1"/>
  <c r="C816" i="37"/>
  <c r="D816" i="37"/>
  <c r="B817" i="37"/>
  <c r="G817" i="37" s="1"/>
  <c r="C817" i="37"/>
  <c r="D817" i="37"/>
  <c r="B818" i="37"/>
  <c r="G818" i="37" s="1"/>
  <c r="C818" i="37"/>
  <c r="D818" i="37"/>
  <c r="B819" i="37"/>
  <c r="G819" i="37" s="1"/>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B918" i="37"/>
  <c r="C918" i="37"/>
  <c r="D918" i="37"/>
  <c r="B919" i="37"/>
  <c r="C919" i="37"/>
  <c r="D919" i="37"/>
  <c r="B920" i="37"/>
  <c r="C920" i="37"/>
  <c r="D920" i="37"/>
  <c r="B921" i="37"/>
  <c r="C921" i="37"/>
  <c r="D921" i="37"/>
  <c r="B922" i="37"/>
  <c r="C922" i="37"/>
  <c r="D922" i="37"/>
  <c r="B923" i="37"/>
  <c r="C923" i="37"/>
  <c r="D923" i="37"/>
  <c r="B924" i="37"/>
  <c r="C924" i="37"/>
  <c r="D924" i="37"/>
  <c r="B925" i="37"/>
  <c r="C925" i="37"/>
  <c r="D925" i="37"/>
  <c r="B926" i="37"/>
  <c r="C926" i="37"/>
  <c r="D926" i="37"/>
  <c r="B927" i="37"/>
  <c r="C927" i="37"/>
  <c r="D927" i="37"/>
  <c r="B928" i="37"/>
  <c r="C928" i="37"/>
  <c r="D928" i="37"/>
  <c r="B929" i="37"/>
  <c r="C929" i="37"/>
  <c r="D929" i="37"/>
  <c r="B930" i="37"/>
  <c r="C930" i="37"/>
  <c r="D930" i="37"/>
  <c r="B931" i="37"/>
  <c r="C931" i="37"/>
  <c r="D931" i="37"/>
  <c r="B932" i="37"/>
  <c r="C932" i="37"/>
  <c r="D932" i="37"/>
  <c r="B933" i="37"/>
  <c r="C933" i="37"/>
  <c r="D933" i="37"/>
  <c r="B934" i="37"/>
  <c r="C934" i="37"/>
  <c r="D934" i="37"/>
  <c r="B935" i="37"/>
  <c r="C935" i="37"/>
  <c r="D935" i="37"/>
  <c r="B936" i="37"/>
  <c r="C936" i="37"/>
  <c r="D936" i="37"/>
  <c r="B937" i="37"/>
  <c r="C937" i="37"/>
  <c r="D937" i="37"/>
  <c r="B938" i="37"/>
  <c r="C938" i="37"/>
  <c r="D938" i="37"/>
  <c r="B939" i="37"/>
  <c r="C939" i="37"/>
  <c r="D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C981" i="37"/>
  <c r="H981" i="37" s="1"/>
  <c r="D981" i="37"/>
  <c r="B982" i="37"/>
  <c r="G982" i="37" s="1"/>
  <c r="C982" i="37"/>
  <c r="D982" i="37"/>
  <c r="B983" i="37"/>
  <c r="B984" i="37"/>
  <c r="B985" i="37"/>
  <c r="G985" i="37" s="1"/>
  <c r="C985" i="37"/>
  <c r="D985" i="37"/>
  <c r="B986" i="37"/>
  <c r="C986" i="37"/>
  <c r="D986" i="37"/>
  <c r="H986" i="37" s="1"/>
  <c r="B987" i="37"/>
  <c r="G987" i="37" s="1"/>
  <c r="C987" i="37"/>
  <c r="D987" i="37"/>
  <c r="B988" i="37"/>
  <c r="G988" i="37" s="1"/>
  <c r="C988" i="37"/>
  <c r="D988" i="37"/>
  <c r="B989" i="37"/>
  <c r="C989" i="37"/>
  <c r="H989" i="37" s="1"/>
  <c r="D989" i="37"/>
  <c r="B990" i="37"/>
  <c r="B991" i="37"/>
  <c r="C991" i="37"/>
  <c r="D991" i="37"/>
  <c r="B992" i="37"/>
  <c r="C992" i="37"/>
  <c r="D992" i="37"/>
  <c r="B993" i="37"/>
  <c r="C993" i="37"/>
  <c r="D993" i="37"/>
  <c r="B994" i="37"/>
  <c r="C994" i="37"/>
  <c r="D994" i="37"/>
  <c r="G994" i="37" s="1"/>
  <c r="B995" i="37"/>
  <c r="C995" i="37"/>
  <c r="D995" i="37"/>
  <c r="B996" i="37"/>
  <c r="C996" i="37"/>
  <c r="D996" i="37"/>
  <c r="B997" i="37"/>
  <c r="C997" i="37"/>
  <c r="D997" i="37"/>
  <c r="B998" i="37"/>
  <c r="C998" i="37"/>
  <c r="D998" i="37"/>
  <c r="G998" i="37" s="1"/>
  <c r="B999" i="37"/>
  <c r="C999" i="37"/>
  <c r="D999" i="37"/>
  <c r="B1000" i="37"/>
  <c r="B1001" i="37"/>
  <c r="C1001" i="37"/>
  <c r="D1001" i="37"/>
  <c r="G1001" i="37" s="1"/>
  <c r="B1002" i="37"/>
  <c r="C1002" i="37"/>
  <c r="D1002" i="37"/>
  <c r="G1002" i="37"/>
  <c r="B1003" i="37"/>
  <c r="C1003" i="37"/>
  <c r="D1003" i="37"/>
  <c r="G1003" i="37"/>
  <c r="B1004" i="37"/>
  <c r="C1004" i="37"/>
  <c r="D1004" i="37"/>
  <c r="G1004" i="37"/>
  <c r="B1005" i="37"/>
  <c r="C1005" i="37"/>
  <c r="D1005" i="37"/>
  <c r="G1005" i="37" s="1"/>
  <c r="B1006" i="37"/>
  <c r="B1007" i="37"/>
  <c r="C1007" i="37"/>
  <c r="D1007" i="37"/>
  <c r="B1008" i="37"/>
  <c r="G1008" i="37" s="1"/>
  <c r="C1008" i="37"/>
  <c r="D1008" i="37"/>
  <c r="B1009" i="37"/>
  <c r="G1009" i="37" s="1"/>
  <c r="C1009" i="37"/>
  <c r="D1009" i="37"/>
  <c r="B1010" i="37"/>
  <c r="G1010" i="37" s="1"/>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G1021" i="37" s="1"/>
  <c r="B1022" i="37"/>
  <c r="C1022" i="37"/>
  <c r="D1022" i="37"/>
  <c r="B1023" i="37"/>
  <c r="B1024" i="37"/>
  <c r="C1024" i="37"/>
  <c r="D1024" i="37"/>
  <c r="G1024" i="37"/>
  <c r="B1025" i="37"/>
  <c r="C1025" i="37"/>
  <c r="D1025" i="37"/>
  <c r="G1025" i="37"/>
  <c r="B1026" i="37"/>
  <c r="C1026" i="37"/>
  <c r="D1026" i="37"/>
  <c r="G1026" i="37" s="1"/>
  <c r="B1027" i="37"/>
  <c r="B1028" i="37"/>
  <c r="G1028" i="37" s="1"/>
  <c r="C1028" i="37"/>
  <c r="D1028" i="37"/>
  <c r="B1029" i="37"/>
  <c r="G1029" i="37" s="1"/>
  <c r="C1029" i="37"/>
  <c r="D1029" i="37"/>
  <c r="B1030" i="37"/>
  <c r="G1030" i="37" s="1"/>
  <c r="C1030" i="37"/>
  <c r="D1030" i="37"/>
  <c r="B1031" i="37"/>
  <c r="G1031" i="37" s="1"/>
  <c r="C1031" i="37"/>
  <c r="D1031" i="37"/>
  <c r="B1032" i="37"/>
  <c r="G1032" i="37" s="1"/>
  <c r="C1032" i="37"/>
  <c r="D1032" i="37"/>
  <c r="B1033" i="37"/>
  <c r="G1033" i="37" s="1"/>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H1043" i="37" s="1"/>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G1054" i="37" s="1"/>
  <c r="B1055" i="37"/>
  <c r="C1055" i="37"/>
  <c r="D1055" i="37"/>
  <c r="B1056" i="37"/>
  <c r="C1056" i="37"/>
  <c r="D1056" i="37"/>
  <c r="G1056" i="37" s="1"/>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G1077" i="37" s="1"/>
  <c r="C1077" i="37"/>
  <c r="D1077" i="37"/>
  <c r="B1078" i="37"/>
  <c r="G1078" i="37" s="1"/>
  <c r="C1078" i="37"/>
  <c r="D1078" i="37"/>
  <c r="B1079" i="37"/>
  <c r="G1079" i="37" s="1"/>
  <c r="C1079" i="37"/>
  <c r="D1079" i="37"/>
  <c r="B1080" i="37"/>
  <c r="G1080" i="37" s="1"/>
  <c r="C1080" i="37"/>
  <c r="D1080" i="37"/>
  <c r="B1081" i="37"/>
  <c r="G1081" i="37" s="1"/>
  <c r="C1081" i="37"/>
  <c r="D1081" i="37"/>
  <c r="B1082" i="37"/>
  <c r="G1082" i="37" s="1"/>
  <c r="C1082" i="37"/>
  <c r="D1082" i="37"/>
  <c r="B1083" i="37"/>
  <c r="G1083" i="37" s="1"/>
  <c r="C1083" i="37"/>
  <c r="D1083" i="37"/>
  <c r="B1084" i="37"/>
  <c r="G1084" i="37" s="1"/>
  <c r="C1084" i="37"/>
  <c r="D1084" i="37"/>
  <c r="B1085" i="37"/>
  <c r="G1085" i="37" s="1"/>
  <c r="C1085" i="37"/>
  <c r="D1085" i="37"/>
  <c r="B1086" i="37"/>
  <c r="G1086" i="37" s="1"/>
  <c r="C1086" i="37"/>
  <c r="D1086" i="37"/>
  <c r="B1087" i="37"/>
  <c r="G1087" i="37" s="1"/>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G1109" i="37" s="1"/>
  <c r="B1110" i="37"/>
  <c r="C1110" i="37"/>
  <c r="D1110" i="37"/>
  <c r="B1111" i="37"/>
  <c r="C1111" i="37"/>
  <c r="D1111" i="37"/>
  <c r="G1111" i="37" s="1"/>
  <c r="B1112" i="37"/>
  <c r="B1113" i="37"/>
  <c r="G1113" i="37" s="1"/>
  <c r="C1113" i="37"/>
  <c r="D1113" i="37"/>
  <c r="B1114" i="37"/>
  <c r="G1114" i="37" s="1"/>
  <c r="C1114" i="37"/>
  <c r="D1114" i="37"/>
  <c r="B1115" i="37"/>
  <c r="G1115" i="37" s="1"/>
  <c r="C1115" i="37"/>
  <c r="D1115" i="37"/>
  <c r="B1116" i="37"/>
  <c r="B1117" i="37"/>
  <c r="C1117" i="37"/>
  <c r="D1117" i="37"/>
  <c r="G1117" i="37"/>
  <c r="B1118" i="37"/>
  <c r="C1118" i="37"/>
  <c r="D1118" i="37"/>
  <c r="G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G1129" i="37" s="1"/>
  <c r="D1129" i="37"/>
  <c r="B1130" i="37"/>
  <c r="C1130" i="37"/>
  <c r="D1130" i="37"/>
  <c r="B1131" i="37"/>
  <c r="C1131" i="37"/>
  <c r="G1131" i="37" s="1"/>
  <c r="D1131" i="37"/>
  <c r="B1132" i="37"/>
  <c r="C1132" i="37"/>
  <c r="D1132" i="37"/>
  <c r="B1133" i="37"/>
  <c r="C1133" i="37"/>
  <c r="G1133" i="37" s="1"/>
  <c r="D1133" i="37"/>
  <c r="B1134" i="37"/>
  <c r="B1135" i="37"/>
  <c r="C1135" i="37"/>
  <c r="D1135" i="37"/>
  <c r="G1135" i="37"/>
  <c r="B1136" i="37"/>
  <c r="C1136" i="37"/>
  <c r="D1136" i="37"/>
  <c r="G1136" i="37"/>
  <c r="B1137" i="37"/>
  <c r="C1137" i="37"/>
  <c r="D1137" i="37"/>
  <c r="G1137" i="37"/>
  <c r="B1138" i="37"/>
  <c r="B1139" i="37"/>
  <c r="B1140" i="37"/>
  <c r="B1141" i="37"/>
  <c r="C1141" i="37"/>
  <c r="D1141" i="37"/>
  <c r="B1142" i="37"/>
  <c r="C1142" i="37"/>
  <c r="D1142" i="37"/>
  <c r="B1143" i="37"/>
  <c r="B1144" i="37"/>
  <c r="C1144" i="37"/>
  <c r="D1144" i="37"/>
  <c r="G1144" i="37"/>
  <c r="B1145" i="37"/>
  <c r="C1145" i="37"/>
  <c r="D1145" i="37"/>
  <c r="G1145" i="37"/>
  <c r="B1146" i="37"/>
  <c r="C1146" i="37"/>
  <c r="D1146" i="37"/>
  <c r="G1146" i="37" s="1"/>
  <c r="B1147" i="37"/>
  <c r="C1147" i="37"/>
  <c r="D1147" i="37"/>
  <c r="G1147" i="37"/>
  <c r="B1148" i="37"/>
  <c r="C1148" i="37"/>
  <c r="D1148" i="37"/>
  <c r="G1148" i="37"/>
  <c r="B1149" i="37"/>
  <c r="C1149" i="37"/>
  <c r="D1149" i="37"/>
  <c r="G1149" i="37"/>
  <c r="B1150" i="37"/>
  <c r="C1150" i="37"/>
  <c r="D1150" i="37"/>
  <c r="G1150" i="37" s="1"/>
  <c r="B1151" i="37"/>
  <c r="C1151" i="37"/>
  <c r="D1151" i="37"/>
  <c r="G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B1204" i="37"/>
  <c r="B1205" i="37"/>
  <c r="C1205" i="37"/>
  <c r="D1205" i="37"/>
  <c r="B1206" i="37"/>
  <c r="C1206" i="37"/>
  <c r="G1206" i="37" s="1"/>
  <c r="D1206" i="37"/>
  <c r="B1207" i="37"/>
  <c r="C1207" i="37"/>
  <c r="D1207" i="37"/>
  <c r="B1208" i="37"/>
  <c r="B1209" i="37"/>
  <c r="C1209" i="37"/>
  <c r="D1209" i="37"/>
  <c r="B1210" i="37"/>
  <c r="G1210" i="37" s="1"/>
  <c r="C1210" i="37"/>
  <c r="D1210" i="37"/>
  <c r="B1211" i="37"/>
  <c r="G1211" i="37" s="1"/>
  <c r="C1211" i="37"/>
  <c r="D1211" i="37"/>
  <c r="B1212" i="37"/>
  <c r="B1213" i="37"/>
  <c r="C1213" i="37"/>
  <c r="D1213" i="37"/>
  <c r="G1213" i="37"/>
  <c r="B1214" i="37"/>
  <c r="C1214" i="37"/>
  <c r="D1214" i="37"/>
  <c r="G1214" i="37"/>
  <c r="B1215" i="37"/>
  <c r="C1215" i="37"/>
  <c r="D1215" i="37"/>
  <c r="G1215" i="37"/>
  <c r="B1216" i="37"/>
  <c r="C1216" i="37"/>
  <c r="D1216" i="37"/>
  <c r="G1216" i="37"/>
  <c r="B1217" i="37"/>
  <c r="C1217" i="37"/>
  <c r="D1217" i="37"/>
  <c r="G1217" i="37"/>
  <c r="B1218" i="37"/>
  <c r="C1218" i="37"/>
  <c r="D1218" i="37"/>
  <c r="G1218" i="37"/>
  <c r="B1219" i="37"/>
  <c r="B1220" i="37"/>
  <c r="B1221" i="37"/>
  <c r="C1221" i="37"/>
  <c r="G1221" i="37" s="1"/>
  <c r="D1221" i="37"/>
  <c r="B1222" i="37"/>
  <c r="C1222" i="37"/>
  <c r="D1222" i="37"/>
  <c r="B1223" i="37"/>
  <c r="C1223" i="37"/>
  <c r="G1223" i="37" s="1"/>
  <c r="D1223" i="37"/>
  <c r="B1224" i="37"/>
  <c r="C1224" i="37"/>
  <c r="D1224" i="37"/>
  <c r="B1225" i="37"/>
  <c r="C1225" i="37"/>
  <c r="D1225" i="37"/>
  <c r="H1225" i="37" s="1"/>
  <c r="B1226" i="37"/>
  <c r="C1226" i="37"/>
  <c r="D1226" i="37"/>
  <c r="B1227" i="37"/>
  <c r="C1227" i="37"/>
  <c r="G1227" i="37" s="1"/>
  <c r="D1227" i="37"/>
  <c r="B1228" i="37"/>
  <c r="C1228" i="37"/>
  <c r="D1228" i="37"/>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D1251" i="37"/>
  <c r="H1251" i="37" s="1"/>
  <c r="B1252" i="37"/>
  <c r="C1252" i="37"/>
  <c r="D1252" i="37"/>
  <c r="H1252" i="37" s="1"/>
  <c r="B1253" i="37"/>
  <c r="C1253" i="37"/>
  <c r="G1253" i="37" s="1"/>
  <c r="D1253" i="37"/>
  <c r="B1254" i="37"/>
  <c r="C1254" i="37"/>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G1320" i="37" s="1"/>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H1344" i="37" s="1"/>
  <c r="B1345" i="37"/>
  <c r="G1345" i="37" s="1"/>
  <c r="C1345" i="37"/>
  <c r="D1345" i="37"/>
  <c r="B1346" i="37"/>
  <c r="G1346" i="37" s="1"/>
  <c r="C1346" i="37"/>
  <c r="D1346" i="37"/>
  <c r="H1346" i="37" s="1"/>
  <c r="B1347" i="37"/>
  <c r="G1347" i="37" s="1"/>
  <c r="C1347" i="37"/>
  <c r="D1347" i="37"/>
  <c r="B1348" i="37"/>
  <c r="B1349" i="37"/>
  <c r="C1349" i="37"/>
  <c r="H1349" i="37" s="1"/>
  <c r="D1349" i="37"/>
  <c r="G1349" i="37"/>
  <c r="B1350" i="37"/>
  <c r="C1350" i="37"/>
  <c r="D1350" i="37"/>
  <c r="G1350" i="37"/>
  <c r="B1351" i="37"/>
  <c r="C1351" i="37"/>
  <c r="H1351" i="37" s="1"/>
  <c r="D1351" i="37"/>
  <c r="G1351" i="37"/>
  <c r="B1352" i="37"/>
  <c r="C1352" i="37"/>
  <c r="D1352" i="37"/>
  <c r="G1352" i="37"/>
  <c r="B1353" i="37"/>
  <c r="C1353" i="37"/>
  <c r="H1353" i="37" s="1"/>
  <c r="D1353" i="37"/>
  <c r="G1353" i="37"/>
  <c r="B1354" i="37"/>
  <c r="C1354" i="37"/>
  <c r="D1354" i="37"/>
  <c r="G1354" i="37"/>
  <c r="B1355" i="37"/>
  <c r="C1355" i="37"/>
  <c r="H1355" i="37" s="1"/>
  <c r="D1355" i="37"/>
  <c r="G1355" i="37"/>
  <c r="B1356" i="37"/>
  <c r="C1356" i="37"/>
  <c r="D1356" i="37"/>
  <c r="G1356" i="37"/>
  <c r="B1357" i="37"/>
  <c r="B1358" i="37"/>
  <c r="C1358" i="37"/>
  <c r="D1358" i="37"/>
  <c r="H1358" i="37" s="1"/>
  <c r="B1359" i="37"/>
  <c r="C1359" i="37"/>
  <c r="H1359" i="37" s="1"/>
  <c r="D1359" i="37"/>
  <c r="B1360" i="37"/>
  <c r="C1360" i="37"/>
  <c r="D1360" i="37"/>
  <c r="B1361" i="37"/>
  <c r="C1361" i="37"/>
  <c r="H1361" i="37" s="1"/>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H1374" i="37" s="1"/>
  <c r="D1374" i="37"/>
  <c r="G1374" i="37"/>
  <c r="B1375" i="37"/>
  <c r="C1375" i="37"/>
  <c r="D1375" i="37"/>
  <c r="G1375" i="37"/>
  <c r="B1376" i="37"/>
  <c r="B1377" i="37"/>
  <c r="G1377" i="37" s="1"/>
  <c r="C1377" i="37"/>
  <c r="D1377" i="37"/>
  <c r="H1377" i="37" s="1"/>
  <c r="B1378" i="37"/>
  <c r="G1378" i="37" s="1"/>
  <c r="C1378" i="37"/>
  <c r="D1378" i="37"/>
  <c r="B1379" i="37"/>
  <c r="G1379" i="37" s="1"/>
  <c r="C1379" i="37"/>
  <c r="D1379" i="37"/>
  <c r="H1379" i="37" s="1"/>
  <c r="B1380" i="37"/>
  <c r="G1380" i="37" s="1"/>
  <c r="C1380" i="37"/>
  <c r="D1380" i="37"/>
  <c r="B1381" i="37"/>
  <c r="B1382" i="37"/>
  <c r="C1382" i="37"/>
  <c r="H1382" i="37" s="1"/>
  <c r="D1382" i="37"/>
  <c r="G1382" i="37"/>
  <c r="B1383" i="37"/>
  <c r="C1383" i="37"/>
  <c r="D1383" i="37"/>
  <c r="G1383" i="37"/>
  <c r="B1384" i="37"/>
  <c r="C1384" i="37"/>
  <c r="H1384" i="37" s="1"/>
  <c r="D1384" i="37"/>
  <c r="G1384" i="37"/>
  <c r="B1385" i="37"/>
  <c r="C1385" i="37"/>
  <c r="D1385" i="37"/>
  <c r="G1385" i="37"/>
  <c r="B1386" i="37"/>
  <c r="C1386" i="37"/>
  <c r="H1386" i="37" s="1"/>
  <c r="D1386" i="37"/>
  <c r="G1386" i="37"/>
  <c r="B1387" i="37"/>
  <c r="C1387" i="37"/>
  <c r="D1387" i="37"/>
  <c r="G1387" i="37"/>
  <c r="B1388" i="37"/>
  <c r="C1388" i="37"/>
  <c r="H1388" i="37" s="1"/>
  <c r="D1388" i="37"/>
  <c r="G1388" i="37"/>
  <c r="B1389" i="37"/>
  <c r="B1390" i="37"/>
  <c r="C1390" i="37"/>
  <c r="D1390" i="37"/>
  <c r="G1390" i="37"/>
  <c r="B1391" i="37"/>
  <c r="C1391" i="37"/>
  <c r="H1391" i="37" s="1"/>
  <c r="D1391" i="37"/>
  <c r="G1391" i="37"/>
  <c r="B1392" i="37"/>
  <c r="C1392" i="37"/>
  <c r="D1392" i="37"/>
  <c r="G1392" i="37"/>
  <c r="B1393" i="37"/>
  <c r="C1393" i="37"/>
  <c r="H1393" i="37" s="1"/>
  <c r="D1393" i="37"/>
  <c r="G1393" i="37"/>
  <c r="B1394" i="37"/>
  <c r="C1394" i="37"/>
  <c r="D1394" i="37"/>
  <c r="G1394" i="37"/>
  <c r="B1395" i="37"/>
  <c r="C1395" i="37"/>
  <c r="H1395" i="37" s="1"/>
  <c r="D1395" i="37"/>
  <c r="G1395" i="37"/>
  <c r="B1396" i="37"/>
  <c r="B1397" i="37"/>
  <c r="B1398" i="37"/>
  <c r="C1398" i="37"/>
  <c r="D1398" i="37"/>
  <c r="G1398" i="37"/>
  <c r="B1399" i="37"/>
  <c r="C1399" i="37"/>
  <c r="H1399" i="37" s="1"/>
  <c r="D1399" i="37"/>
  <c r="G1399" i="37"/>
  <c r="B1400" i="37"/>
  <c r="B1401" i="37"/>
  <c r="G1401" i="37" s="1"/>
  <c r="C1401" i="37"/>
  <c r="D1401" i="37"/>
  <c r="B1402" i="37"/>
  <c r="G1402" i="37" s="1"/>
  <c r="C1402" i="37"/>
  <c r="D1402" i="37"/>
  <c r="H1402" i="37" s="1"/>
  <c r="B1403" i="37"/>
  <c r="G1403" i="37" s="1"/>
  <c r="C1403" i="37"/>
  <c r="D1403" i="37"/>
  <c r="B1404" i="37"/>
  <c r="B1405" i="37"/>
  <c r="C1405" i="37"/>
  <c r="H1405" i="37" s="1"/>
  <c r="D1405" i="37"/>
  <c r="G1405" i="37"/>
  <c r="B1406" i="37"/>
  <c r="C1406" i="37"/>
  <c r="D1406" i="37"/>
  <c r="G1406" i="37"/>
  <c r="B1407" i="37"/>
  <c r="C1407" i="37"/>
  <c r="H1407" i="37" s="1"/>
  <c r="D1407" i="37"/>
  <c r="G1407" i="37"/>
  <c r="B1408" i="37"/>
  <c r="C1408" i="37"/>
  <c r="D1408" i="37"/>
  <c r="G1408" i="37" s="1"/>
  <c r="B1409" i="37"/>
  <c r="C1409" i="37"/>
  <c r="H1409" i="37" s="1"/>
  <c r="D1409" i="37"/>
  <c r="G1409" i="37"/>
  <c r="B1410" i="37"/>
  <c r="C1410" i="37"/>
  <c r="D1410" i="37"/>
  <c r="G1410" i="37"/>
  <c r="B1411" i="37"/>
  <c r="B1412" i="37"/>
  <c r="B1413" i="37"/>
  <c r="C1413" i="37"/>
  <c r="H1413" i="37" s="1"/>
  <c r="D1413" i="37"/>
  <c r="G1413" i="37"/>
  <c r="B1414" i="37"/>
  <c r="C1414" i="37"/>
  <c r="D1414" i="37"/>
  <c r="G1414" i="37"/>
  <c r="B1415" i="37"/>
  <c r="C1415" i="37"/>
  <c r="H1415" i="37" s="1"/>
  <c r="D1415" i="37"/>
  <c r="G1415" i="37"/>
  <c r="B1416" i="37"/>
  <c r="C1416" i="37"/>
  <c r="D1416" i="37"/>
  <c r="G1416" i="37"/>
  <c r="B1417" i="37"/>
  <c r="C1417" i="37"/>
  <c r="H1417" i="37" s="1"/>
  <c r="D1417" i="37"/>
  <c r="G1417" i="37"/>
  <c r="B1418" i="37"/>
  <c r="C1418" i="37"/>
  <c r="D1418" i="37"/>
  <c r="G1418" i="37"/>
  <c r="B1419" i="37"/>
  <c r="C1419" i="37"/>
  <c r="H1419" i="37" s="1"/>
  <c r="D1419" i="37"/>
  <c r="G1419" i="37"/>
  <c r="B1420" i="37"/>
  <c r="C1420" i="37"/>
  <c r="D1420" i="37"/>
  <c r="G1420" i="37"/>
  <c r="B1421" i="37"/>
  <c r="C1421" i="37"/>
  <c r="H1421" i="37" s="1"/>
  <c r="D1421" i="37"/>
  <c r="G1421" i="37"/>
  <c r="B1422" i="37"/>
  <c r="C1422" i="37"/>
  <c r="D1422" i="37"/>
  <c r="G1422" i="37"/>
  <c r="B1423" i="37"/>
  <c r="B1424" i="37"/>
  <c r="B1425" i="37"/>
  <c r="B1426" i="37"/>
  <c r="B1427" i="37"/>
  <c r="C1427" i="37"/>
  <c r="H1427" i="37" s="1"/>
  <c r="D1427" i="37"/>
  <c r="G1427" i="37"/>
  <c r="B1428" i="37"/>
  <c r="C1428" i="37"/>
  <c r="H1428" i="37" s="1"/>
  <c r="I1428" i="37" s="1"/>
  <c r="D1428" i="37"/>
  <c r="G1428" i="37"/>
  <c r="B1429" i="37"/>
  <c r="C1429" i="37"/>
  <c r="D1429" i="37"/>
  <c r="G1429" i="37"/>
  <c r="B1430" i="37"/>
  <c r="C1430" i="37"/>
  <c r="D1430" i="37"/>
  <c r="G1430" i="37"/>
  <c r="I1430" i="37" s="1"/>
  <c r="B1431" i="37"/>
  <c r="C1431" i="37"/>
  <c r="H1431" i="37" s="1"/>
  <c r="D1431" i="37"/>
  <c r="G1431" i="37"/>
  <c r="B1432" i="37"/>
  <c r="C1432" i="37"/>
  <c r="H1432" i="37" s="1"/>
  <c r="I1432" i="37" s="1"/>
  <c r="D1432" i="37"/>
  <c r="G1432" i="37"/>
  <c r="B1433" i="37"/>
  <c r="B1434" i="37"/>
  <c r="G1434" i="37" s="1"/>
  <c r="I1434" i="37" s="1"/>
  <c r="C1434" i="37"/>
  <c r="D1434" i="37"/>
  <c r="B1435" i="37"/>
  <c r="G1435" i="37" s="1"/>
  <c r="C1435" i="37"/>
  <c r="D1435" i="37"/>
  <c r="H1435" i="37" s="1"/>
  <c r="B1436" i="37"/>
  <c r="G1436" i="37" s="1"/>
  <c r="I1436" i="37" s="1"/>
  <c r="C1436" i="37"/>
  <c r="D1436" i="37"/>
  <c r="B1437" i="37"/>
  <c r="G1437" i="37" s="1"/>
  <c r="C1437" i="37"/>
  <c r="D1437" i="37"/>
  <c r="H1437" i="37" s="1"/>
  <c r="B1438" i="37"/>
  <c r="G1438" i="37" s="1"/>
  <c r="I1438" i="37" s="1"/>
  <c r="C1438" i="37"/>
  <c r="D1438" i="37"/>
  <c r="B1439" i="37"/>
  <c r="G1439" i="37" s="1"/>
  <c r="C1439" i="37"/>
  <c r="D1439" i="37"/>
  <c r="H1439" i="37" s="1"/>
  <c r="B1440" i="37"/>
  <c r="G1440" i="37" s="1"/>
  <c r="I1440" i="37" s="1"/>
  <c r="C1440" i="37"/>
  <c r="D1440" i="37"/>
  <c r="B1441" i="37"/>
  <c r="B1442" i="37"/>
  <c r="B1443" i="37"/>
  <c r="G1443" i="37" s="1"/>
  <c r="C1443" i="37"/>
  <c r="D1443" i="37"/>
  <c r="H1443" i="37" s="1"/>
  <c r="B1444" i="37"/>
  <c r="G1444" i="37" s="1"/>
  <c r="I1444" i="37" s="1"/>
  <c r="C1444" i="37"/>
  <c r="D1444" i="37"/>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G1475" i="37" s="1"/>
  <c r="C1475" i="37"/>
  <c r="B1476" i="37"/>
  <c r="G1476" i="37" s="1"/>
  <c r="C1476" i="37"/>
  <c r="H1476" i="37" s="1"/>
  <c r="B1477" i="37"/>
  <c r="C1477" i="37"/>
  <c r="G1477" i="37"/>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G1485" i="37" s="1"/>
  <c r="B1486" i="37"/>
  <c r="B1487" i="37"/>
  <c r="C1487" i="37"/>
  <c r="H1487" i="37" s="1"/>
  <c r="B1488" i="37"/>
  <c r="B1489" i="37"/>
  <c r="C1489" i="37"/>
  <c r="G1489" i="37" s="1"/>
  <c r="B1490" i="37"/>
  <c r="C1490" i="37"/>
  <c r="B1491" i="37"/>
  <c r="G1491" i="37" s="1"/>
  <c r="C1491" i="37"/>
  <c r="B1492" i="37"/>
  <c r="G1492" i="37" s="1"/>
  <c r="C1492" i="37"/>
  <c r="H1492" i="37" s="1"/>
  <c r="B1493" i="37"/>
  <c r="C1493" i="37"/>
  <c r="G1493" i="37"/>
  <c r="B1494" i="37"/>
  <c r="C1494" i="37"/>
  <c r="G1494" i="37" s="1"/>
  <c r="B1495" i="37"/>
  <c r="C1495" i="37"/>
  <c r="H1495" i="37" s="1"/>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G1506" i="37" s="1"/>
  <c r="B1507" i="37"/>
  <c r="C1507" i="37"/>
  <c r="B1508" i="37"/>
  <c r="C1508" i="37"/>
  <c r="H1508" i="37" s="1"/>
  <c r="B1509" i="37"/>
  <c r="C1509" i="37"/>
  <c r="G1509" i="37" s="1"/>
  <c r="B1510" i="37"/>
  <c r="B1511" i="37"/>
  <c r="B1512" i="37"/>
  <c r="G1512" i="37" s="1"/>
  <c r="C1512" i="37"/>
  <c r="H1512" i="37" s="1"/>
  <c r="B1513" i="37"/>
  <c r="C1513" i="37"/>
  <c r="G1513" i="37"/>
  <c r="B1514" i="37"/>
  <c r="C1514" i="37"/>
  <c r="G1514" i="37" s="1"/>
  <c r="B1515" i="37"/>
  <c r="C1515" i="37"/>
  <c r="H1515" i="37" s="1"/>
  <c r="B1516" i="37"/>
  <c r="B1517" i="37"/>
  <c r="C1517" i="37"/>
  <c r="G1517" i="37"/>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B1560" i="37"/>
  <c r="C1560" i="37"/>
  <c r="H1560" i="37" s="1"/>
  <c r="B1561" i="37"/>
  <c r="C1561" i="37"/>
  <c r="G1561" i="37" s="1"/>
  <c r="Q3" i="3"/>
  <c r="H1559" i="37"/>
  <c r="H1553" i="37"/>
  <c r="H1549" i="37"/>
  <c r="H1547" i="37"/>
  <c r="H1545" i="37"/>
  <c r="H1543" i="37"/>
  <c r="H1537" i="37"/>
  <c r="H1533" i="37"/>
  <c r="H1529" i="37"/>
  <c r="H1527" i="37"/>
  <c r="H1525" i="37"/>
  <c r="H1523" i="37"/>
  <c r="H1517" i="37"/>
  <c r="H1513" i="37"/>
  <c r="H1507" i="37"/>
  <c r="H1499" i="37"/>
  <c r="H1493" i="37"/>
  <c r="H1491" i="37"/>
  <c r="H1485" i="37"/>
  <c r="H1481" i="37"/>
  <c r="H1477" i="37"/>
  <c r="H1475" i="37"/>
  <c r="H1467" i="37"/>
  <c r="H1447" i="37"/>
  <c r="H1444" i="37"/>
  <c r="H1440" i="37"/>
  <c r="H1438" i="37"/>
  <c r="H1436" i="37"/>
  <c r="H1434" i="37"/>
  <c r="H1430" i="37"/>
  <c r="H1429" i="37"/>
  <c r="H1422" i="37"/>
  <c r="H1420" i="37"/>
  <c r="H1418" i="37"/>
  <c r="H1416" i="37"/>
  <c r="H1414" i="37"/>
  <c r="H1410" i="37"/>
  <c r="H1406" i="37"/>
  <c r="H1403" i="37"/>
  <c r="H1401" i="37"/>
  <c r="H1398" i="37"/>
  <c r="H1394" i="37"/>
  <c r="H1392" i="37"/>
  <c r="H1390" i="37"/>
  <c r="H1387" i="37"/>
  <c r="H1385" i="37"/>
  <c r="H1383" i="37"/>
  <c r="H1380" i="37"/>
  <c r="H1378" i="37"/>
  <c r="H1375" i="37"/>
  <c r="H1373" i="37"/>
  <c r="H1367" i="37"/>
  <c r="H1362" i="37"/>
  <c r="H1360" i="37"/>
  <c r="H1356" i="37"/>
  <c r="H1354" i="37"/>
  <c r="H1352" i="37"/>
  <c r="H1350" i="37"/>
  <c r="H1347" i="37"/>
  <c r="H1345" i="37"/>
  <c r="H1341"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5" i="37"/>
  <c r="H1144"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4" i="37"/>
  <c r="H1003" i="37"/>
  <c r="H1002" i="37"/>
  <c r="H999" i="37"/>
  <c r="H998" i="37"/>
  <c r="H997" i="37"/>
  <c r="H995" i="37"/>
  <c r="H994" i="37"/>
  <c r="H993" i="37"/>
  <c r="H991" i="37"/>
  <c r="H988" i="37"/>
  <c r="H987" i="37"/>
  <c r="H985" i="37"/>
  <c r="H982"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1"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5" i="37"/>
  <c r="H643" i="37"/>
  <c r="H640"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398" i="37"/>
  <c r="H397" i="37"/>
  <c r="H396" i="37"/>
  <c r="H393" i="37"/>
  <c r="H391" i="37"/>
  <c r="H390" i="37"/>
  <c r="H387" i="37"/>
  <c r="H386" i="37"/>
  <c r="H385" i="37"/>
  <c r="H384" i="37"/>
  <c r="H382" i="37"/>
  <c r="H381" i="37"/>
  <c r="H379" i="37"/>
  <c r="H378" i="37"/>
  <c r="H377" i="37"/>
  <c r="H374" i="37"/>
  <c r="H373" i="37"/>
  <c r="H372" i="37"/>
  <c r="H371" i="37"/>
  <c r="H369" i="37"/>
  <c r="H368" i="37"/>
  <c r="H367" i="37"/>
  <c r="H366" i="37"/>
  <c r="H365" i="37"/>
  <c r="H363" i="37"/>
  <c r="H360" i="37"/>
  <c r="H359"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7" i="37"/>
  <c r="H185" i="37"/>
  <c r="H183" i="37"/>
  <c r="H182" i="37"/>
  <c r="H181" i="37"/>
  <c r="H179" i="37"/>
  <c r="H178" i="37"/>
  <c r="H174" i="37"/>
  <c r="H173" i="37"/>
  <c r="H170" i="37"/>
  <c r="H168" i="37"/>
  <c r="H166" i="37"/>
  <c r="H164" i="37"/>
  <c r="H158" i="37"/>
  <c r="H155" i="37"/>
  <c r="H154" i="37"/>
  <c r="H153" i="37"/>
  <c r="H148" i="37"/>
  <c r="H147" i="37"/>
  <c r="H146" i="37"/>
  <c r="H145" i="37"/>
  <c r="H144" i="37"/>
  <c r="H143" i="37"/>
  <c r="H142" i="37"/>
  <c r="H141" i="37"/>
  <c r="H140" i="37"/>
  <c r="H139" i="37"/>
  <c r="H136" i="37"/>
  <c r="H135" i="37"/>
  <c r="H134" i="37"/>
  <c r="H133" i="37"/>
  <c r="H130" i="37"/>
  <c r="H127"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7" i="37"/>
  <c r="H74" i="37"/>
  <c r="H73" i="37"/>
  <c r="H72" i="37"/>
  <c r="H71" i="37"/>
  <c r="H69" i="37"/>
  <c r="H68" i="37"/>
  <c r="H66"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s="1"/>
  <c r="G5" i="3"/>
  <c r="E5" i="3" s="1"/>
  <c r="B5" i="3" s="1"/>
  <c r="G7" i="3"/>
  <c r="H7" i="3"/>
  <c r="I7" i="3"/>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c r="B25" i="3" s="1"/>
  <c r="G26" i="3"/>
  <c r="E26" i="3" s="1"/>
  <c r="B26" i="3" s="1"/>
  <c r="G27" i="3"/>
  <c r="H27" i="3"/>
  <c r="G28" i="3"/>
  <c r="H28" i="3"/>
  <c r="E28" i="3" s="1"/>
  <c r="G29" i="3"/>
  <c r="H29" i="3"/>
  <c r="E29" i="3"/>
  <c r="G31" i="3"/>
  <c r="H31" i="3"/>
  <c r="G32" i="3"/>
  <c r="H32" i="3"/>
  <c r="G33" i="3"/>
  <c r="H33" i="3"/>
  <c r="G34" i="3"/>
  <c r="H34" i="3"/>
  <c r="E34" i="3"/>
  <c r="G35" i="3"/>
  <c r="H35" i="3"/>
  <c r="G36" i="3"/>
  <c r="H36" i="3"/>
  <c r="G37" i="3"/>
  <c r="H37" i="3"/>
  <c r="E37" i="3" s="1"/>
  <c r="B37" i="3" s="1"/>
  <c r="G38" i="3"/>
  <c r="H38" i="3"/>
  <c r="E38" i="3"/>
  <c r="G39" i="3"/>
  <c r="H39" i="3"/>
  <c r="G40" i="3"/>
  <c r="H40" i="3"/>
  <c r="G41" i="3"/>
  <c r="H41" i="3"/>
  <c r="G42" i="3"/>
  <c r="H42" i="3"/>
  <c r="E42" i="3"/>
  <c r="B42" i="3" s="1"/>
  <c r="G43" i="3"/>
  <c r="H43" i="3"/>
  <c r="G44" i="3"/>
  <c r="H44" i="3"/>
  <c r="G45" i="3"/>
  <c r="H45" i="3"/>
  <c r="E45" i="3" s="1"/>
  <c r="B45" i="3" s="1"/>
  <c r="G46" i="3"/>
  <c r="H46" i="3"/>
  <c r="E46" i="3"/>
  <c r="G47" i="3"/>
  <c r="H47" i="3"/>
  <c r="G48" i="3"/>
  <c r="H48" i="3"/>
  <c r="G49" i="3"/>
  <c r="H49" i="3"/>
  <c r="E49" i="3" s="1"/>
  <c r="B49" i="3" s="1"/>
  <c r="G50" i="3"/>
  <c r="H50" i="3"/>
  <c r="E50" i="3"/>
  <c r="G51" i="3"/>
  <c r="H51" i="3"/>
  <c r="G52" i="3"/>
  <c r="H52" i="3"/>
  <c r="G53" i="3"/>
  <c r="H53" i="3"/>
  <c r="E53" i="3" s="1"/>
  <c r="B53" i="3" s="1"/>
  <c r="G54" i="3"/>
  <c r="H54" i="3"/>
  <c r="E54" i="3"/>
  <c r="G55" i="3"/>
  <c r="H55" i="3"/>
  <c r="G56" i="3"/>
  <c r="H56" i="3"/>
  <c r="G57" i="3"/>
  <c r="H57" i="3"/>
  <c r="E57" i="3" s="1"/>
  <c r="B57" i="3" s="1"/>
  <c r="G58" i="3"/>
  <c r="H58" i="3"/>
  <c r="E58" i="3"/>
  <c r="G59" i="3"/>
  <c r="H59" i="3"/>
  <c r="G60" i="3"/>
  <c r="H60" i="3"/>
  <c r="G61" i="3"/>
  <c r="H61" i="3"/>
  <c r="E61" i="3" s="1"/>
  <c r="B61" i="3" s="1"/>
  <c r="G62" i="3"/>
  <c r="H62" i="3"/>
  <c r="E62" i="3"/>
  <c r="G63" i="3"/>
  <c r="H63" i="3"/>
  <c r="G64" i="3"/>
  <c r="H64" i="3"/>
  <c r="G65" i="3"/>
  <c r="H65" i="3"/>
  <c r="E65" i="3" s="1"/>
  <c r="B65" i="3" s="1"/>
  <c r="G66" i="3"/>
  <c r="H66" i="3"/>
  <c r="E66" i="3"/>
  <c r="G67" i="3"/>
  <c r="H67" i="3"/>
  <c r="G68" i="3"/>
  <c r="H68" i="3"/>
  <c r="G69" i="3"/>
  <c r="H69" i="3"/>
  <c r="E69" i="3" s="1"/>
  <c r="B69" i="3" s="1"/>
  <c r="G70" i="3"/>
  <c r="H70" i="3"/>
  <c r="E70" i="3"/>
  <c r="G71" i="3"/>
  <c r="H71" i="3"/>
  <c r="G72" i="3"/>
  <c r="H72" i="3"/>
  <c r="G73" i="3"/>
  <c r="H73" i="3"/>
  <c r="E73" i="3" s="1"/>
  <c r="B73" i="3" s="1"/>
  <c r="G74" i="3"/>
  <c r="H74" i="3"/>
  <c r="E74" i="3"/>
  <c r="G75" i="3"/>
  <c r="H75" i="3"/>
  <c r="G76" i="3"/>
  <c r="H76" i="3"/>
  <c r="G77" i="3"/>
  <c r="H77" i="3"/>
  <c r="E77" i="3" s="1"/>
  <c r="B77" i="3" s="1"/>
  <c r="G78" i="3"/>
  <c r="H78" i="3"/>
  <c r="E78" i="3"/>
  <c r="G79" i="3"/>
  <c r="H79" i="3"/>
  <c r="G80" i="3"/>
  <c r="H80" i="3"/>
  <c r="G81" i="3"/>
  <c r="H81" i="3"/>
  <c r="E81" i="3" s="1"/>
  <c r="B81" i="3" s="1"/>
  <c r="G82" i="3"/>
  <c r="H82" i="3"/>
  <c r="E82" i="3"/>
  <c r="G83" i="3"/>
  <c r="H83" i="3"/>
  <c r="G84" i="3"/>
  <c r="H84" i="3"/>
  <c r="G85" i="3"/>
  <c r="H85" i="3"/>
  <c r="E85" i="3" s="1"/>
  <c r="B85" i="3" s="1"/>
  <c r="G86" i="3"/>
  <c r="H86" i="3"/>
  <c r="E86" i="3"/>
  <c r="G87" i="3"/>
  <c r="H87" i="3"/>
  <c r="G88" i="3"/>
  <c r="H88" i="3"/>
  <c r="G89" i="3"/>
  <c r="H89" i="3"/>
  <c r="E89" i="3" s="1"/>
  <c r="B89" i="3" s="1"/>
  <c r="G90" i="3"/>
  <c r="H90" i="3"/>
  <c r="E90" i="3"/>
  <c r="G91" i="3"/>
  <c r="H91" i="3"/>
  <c r="G92" i="3"/>
  <c r="H92" i="3"/>
  <c r="G93" i="3"/>
  <c r="H93" i="3"/>
  <c r="E93" i="3" s="1"/>
  <c r="B93" i="3" s="1"/>
  <c r="G94" i="3"/>
  <c r="H94" i="3"/>
  <c r="E94" i="3"/>
  <c r="G95" i="3"/>
  <c r="H95" i="3"/>
  <c r="G96" i="3"/>
  <c r="H96" i="3"/>
  <c r="G97" i="3"/>
  <c r="H97" i="3"/>
  <c r="E97" i="3" s="1"/>
  <c r="B97" i="3" s="1"/>
  <c r="G98" i="3"/>
  <c r="H98" i="3"/>
  <c r="E98" i="3"/>
  <c r="G99" i="3"/>
  <c r="H99" i="3"/>
  <c r="G100" i="3"/>
  <c r="H100" i="3"/>
  <c r="G101" i="3"/>
  <c r="H101" i="3"/>
  <c r="E101" i="3" s="1"/>
  <c r="B101" i="3" s="1"/>
  <c r="G102" i="3"/>
  <c r="H102" i="3"/>
  <c r="E102" i="3"/>
  <c r="G103" i="3"/>
  <c r="H103" i="3"/>
  <c r="G104" i="3"/>
  <c r="H104" i="3"/>
  <c r="G105" i="3"/>
  <c r="H105" i="3"/>
  <c r="E105" i="3" s="1"/>
  <c r="B105" i="3" s="1"/>
  <c r="G106" i="3"/>
  <c r="H106" i="3"/>
  <c r="E106" i="3"/>
  <c r="G107" i="3"/>
  <c r="H107" i="3"/>
  <c r="G108" i="3"/>
  <c r="H108" i="3"/>
  <c r="G109" i="3"/>
  <c r="H109" i="3"/>
  <c r="E109" i="3" s="1"/>
  <c r="B109" i="3" s="1"/>
  <c r="G110" i="3"/>
  <c r="H110" i="3"/>
  <c r="E110" i="3"/>
  <c r="G111" i="3"/>
  <c r="H111" i="3"/>
  <c r="G112" i="3"/>
  <c r="H112" i="3"/>
  <c r="G113" i="3"/>
  <c r="H113" i="3"/>
  <c r="E113" i="3" s="1"/>
  <c r="B113" i="3" s="1"/>
  <c r="G114" i="3"/>
  <c r="H114" i="3"/>
  <c r="E114" i="3"/>
  <c r="G115" i="3"/>
  <c r="H115" i="3"/>
  <c r="G116" i="3"/>
  <c r="H116" i="3"/>
  <c r="G117" i="3"/>
  <c r="H117" i="3"/>
  <c r="E117" i="3" s="1"/>
  <c r="B117" i="3" s="1"/>
  <c r="G118" i="3"/>
  <c r="H118" i="3"/>
  <c r="E118" i="3"/>
  <c r="G119" i="3"/>
  <c r="H119" i="3"/>
  <c r="G120" i="3"/>
  <c r="H120" i="3"/>
  <c r="G121" i="3"/>
  <c r="H121" i="3"/>
  <c r="E121" i="3" s="1"/>
  <c r="B121" i="3" s="1"/>
  <c r="G122" i="3"/>
  <c r="H122" i="3"/>
  <c r="E122" i="3"/>
  <c r="G123" i="3"/>
  <c r="H123" i="3"/>
  <c r="G124" i="3"/>
  <c r="H124" i="3"/>
  <c r="G125" i="3"/>
  <c r="H125" i="3"/>
  <c r="E125" i="3" s="1"/>
  <c r="B125" i="3" s="1"/>
  <c r="G126" i="3"/>
  <c r="H126" i="3"/>
  <c r="E126" i="3"/>
  <c r="G127" i="3"/>
  <c r="H127" i="3"/>
  <c r="G128" i="3"/>
  <c r="H128" i="3"/>
  <c r="G129" i="3"/>
  <c r="H129" i="3"/>
  <c r="E129" i="3" s="1"/>
  <c r="B129" i="3" s="1"/>
  <c r="G130" i="3"/>
  <c r="H130" i="3"/>
  <c r="E130" i="3"/>
  <c r="G131" i="3"/>
  <c r="H131" i="3"/>
  <c r="G132" i="3"/>
  <c r="H132" i="3"/>
  <c r="G133" i="3"/>
  <c r="H133" i="3"/>
  <c r="E133" i="3" s="1"/>
  <c r="B133" i="3" s="1"/>
  <c r="G134" i="3"/>
  <c r="H134" i="3"/>
  <c r="E134" i="3"/>
  <c r="G135" i="3"/>
  <c r="H135" i="3"/>
  <c r="G136" i="3"/>
  <c r="H136" i="3"/>
  <c r="G137" i="3"/>
  <c r="H137" i="3"/>
  <c r="E137" i="3" s="1"/>
  <c r="B137" i="3" s="1"/>
  <c r="G138" i="3"/>
  <c r="H138" i="3"/>
  <c r="E138" i="3"/>
  <c r="G140" i="3"/>
  <c r="H140" i="3"/>
  <c r="G141" i="3"/>
  <c r="H141" i="3"/>
  <c r="E141" i="3" s="1"/>
  <c r="B141" i="3" s="1"/>
  <c r="G142" i="3"/>
  <c r="H142" i="3"/>
  <c r="E142" i="3"/>
  <c r="G143" i="3"/>
  <c r="H143" i="3"/>
  <c r="G144" i="3"/>
  <c r="E144" i="3" s="1"/>
  <c r="B144" i="3" s="1"/>
  <c r="H144" i="3"/>
  <c r="G145" i="3"/>
  <c r="H145" i="3"/>
  <c r="E145" i="3"/>
  <c r="B145" i="3" s="1"/>
  <c r="G146" i="3"/>
  <c r="H146" i="3"/>
  <c r="E146" i="3" s="1"/>
  <c r="G147" i="3"/>
  <c r="E147" i="3" s="1"/>
  <c r="B147" i="3" s="1"/>
  <c r="H147" i="3"/>
  <c r="G148" i="3"/>
  <c r="H148" i="3"/>
  <c r="G149" i="3"/>
  <c r="H149" i="3"/>
  <c r="E149" i="3"/>
  <c r="B149" i="3" s="1"/>
  <c r="G150" i="3"/>
  <c r="H150" i="3"/>
  <c r="E150" i="3" s="1"/>
  <c r="G151" i="3"/>
  <c r="E151" i="3" s="1"/>
  <c r="H151" i="3"/>
  <c r="G152" i="3"/>
  <c r="E152" i="3" s="1"/>
  <c r="B152" i="3" s="1"/>
  <c r="H152" i="3"/>
  <c r="G153" i="3"/>
  <c r="H153" i="3"/>
  <c r="E153" i="3"/>
  <c r="B153" i="3" s="1"/>
  <c r="G154" i="3"/>
  <c r="H154" i="3"/>
  <c r="E154" i="3" s="1"/>
  <c r="G155" i="3"/>
  <c r="E155" i="3" s="1"/>
  <c r="B155" i="3" s="1"/>
  <c r="H155" i="3"/>
  <c r="G156" i="3"/>
  <c r="H156" i="3"/>
  <c r="T158" i="3"/>
  <c r="G166" i="3"/>
  <c r="E166" i="3" s="1"/>
  <c r="B166" i="3" s="1"/>
  <c r="G212" i="3"/>
  <c r="H212" i="3"/>
  <c r="H260" i="3"/>
  <c r="G263" i="3"/>
  <c r="H263" i="3"/>
  <c r="G264" i="3"/>
  <c r="H264" i="3"/>
  <c r="E264" i="3"/>
  <c r="B264" i="3" s="1"/>
  <c r="G265" i="3"/>
  <c r="H265" i="3"/>
  <c r="E265" i="3" s="1"/>
  <c r="B265" i="3" s="1"/>
  <c r="G268" i="3"/>
  <c r="H268" i="3"/>
  <c r="E268" i="3"/>
  <c r="B268" i="3" s="1"/>
  <c r="G269" i="3"/>
  <c r="H269" i="3"/>
  <c r="E269" i="3" s="1"/>
  <c r="B269" i="3" s="1"/>
  <c r="G270" i="3"/>
  <c r="E270" i="3" s="1"/>
  <c r="H270" i="3"/>
  <c r="G271" i="3"/>
  <c r="H271" i="3"/>
  <c r="G272" i="3"/>
  <c r="H272" i="3"/>
  <c r="E272" i="3"/>
  <c r="G273" i="3"/>
  <c r="H273" i="3"/>
  <c r="E273" i="3" s="1"/>
  <c r="B273" i="3" s="1"/>
  <c r="G274" i="3"/>
  <c r="E274" i="3" s="1"/>
  <c r="H274" i="3"/>
  <c r="G275" i="3"/>
  <c r="E275" i="3" s="1"/>
  <c r="H275" i="3"/>
  <c r="G276" i="3"/>
  <c r="E276" i="3" s="1"/>
  <c r="B276" i="3" s="1"/>
  <c r="H276" i="3"/>
  <c r="G277" i="3"/>
  <c r="H277" i="3"/>
  <c r="E277" i="3" s="1"/>
  <c r="B277" i="3" s="1"/>
  <c r="G278" i="3"/>
  <c r="E278" i="3" s="1"/>
  <c r="B278" i="3" s="1"/>
  <c r="G279" i="3"/>
  <c r="H279" i="3"/>
  <c r="E279" i="3" s="1"/>
  <c r="B279" i="3" s="1"/>
  <c r="G280" i="3"/>
  <c r="H280" i="3"/>
  <c r="E280" i="3"/>
  <c r="G283" i="3"/>
  <c r="H283" i="3"/>
  <c r="E283" i="3" s="1"/>
  <c r="B283" i="3" s="1"/>
  <c r="G285" i="3"/>
  <c r="E285" i="3" s="1"/>
  <c r="B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F211" i="3" s="1"/>
  <c r="B211" i="3" s="1"/>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7" i="3" s="1"/>
  <c r="F298" i="3"/>
  <c r="F295" i="3"/>
  <c r="F294" i="3"/>
  <c r="F293" i="3"/>
  <c r="F291" i="3"/>
  <c r="F290" i="3"/>
  <c r="F288" i="3" s="1"/>
  <c r="F289" i="3"/>
  <c r="F287" i="3"/>
  <c r="F286" i="3"/>
  <c r="F285" i="3"/>
  <c r="F284" i="3"/>
  <c r="F283" i="3"/>
  <c r="F282" i="3"/>
  <c r="F281" i="3"/>
  <c r="F280" i="3"/>
  <c r="B280" i="3"/>
  <c r="F279" i="3"/>
  <c r="F278" i="3"/>
  <c r="F277" i="3"/>
  <c r="F276" i="3"/>
  <c r="F275" i="3"/>
  <c r="B275" i="3"/>
  <c r="F274" i="3"/>
  <c r="B274" i="3"/>
  <c r="F273" i="3"/>
  <c r="F272" i="3"/>
  <c r="B272" i="3"/>
  <c r="F271" i="3"/>
  <c r="F270" i="3"/>
  <c r="F269" i="3"/>
  <c r="F268" i="3"/>
  <c r="F267" i="3"/>
  <c r="F266" i="3"/>
  <c r="F265" i="3"/>
  <c r="F264" i="3"/>
  <c r="F263" i="3"/>
  <c r="F262" i="3"/>
  <c r="L260" i="3"/>
  <c r="F260" i="3" s="1"/>
  <c r="L258" i="3"/>
  <c r="M258" i="3"/>
  <c r="F258" i="3" s="1"/>
  <c r="B258" i="3" s="1"/>
  <c r="L257" i="3"/>
  <c r="F257" i="3" s="1"/>
  <c r="B257" i="3" s="1"/>
  <c r="M257" i="3"/>
  <c r="L256" i="3"/>
  <c r="F256" i="3" s="1"/>
  <c r="B256" i="3" s="1"/>
  <c r="M256" i="3"/>
  <c r="L255" i="3"/>
  <c r="M255" i="3"/>
  <c r="F255" i="3"/>
  <c r="B255" i="3" s="1"/>
  <c r="L254" i="3"/>
  <c r="M254" i="3"/>
  <c r="F254" i="3" s="1"/>
  <c r="B254" i="3" s="1"/>
  <c r="L253" i="3"/>
  <c r="F253" i="3" s="1"/>
  <c r="B253" i="3" s="1"/>
  <c r="M253" i="3"/>
  <c r="L252" i="3"/>
  <c r="F252" i="3" s="1"/>
  <c r="B252" i="3" s="1"/>
  <c r="M252" i="3"/>
  <c r="L251" i="3"/>
  <c r="M251" i="3"/>
  <c r="F251" i="3"/>
  <c r="B251" i="3" s="1"/>
  <c r="L250" i="3"/>
  <c r="M250" i="3"/>
  <c r="F250" i="3" s="1"/>
  <c r="B250" i="3" s="1"/>
  <c r="L249" i="3"/>
  <c r="F249" i="3" s="1"/>
  <c r="B249" i="3" s="1"/>
  <c r="M249" i="3"/>
  <c r="L248" i="3"/>
  <c r="F248" i="3" s="1"/>
  <c r="B248" i="3" s="1"/>
  <c r="M248" i="3"/>
  <c r="L247" i="3"/>
  <c r="M247" i="3"/>
  <c r="F247" i="3"/>
  <c r="B247" i="3" s="1"/>
  <c r="L246" i="3"/>
  <c r="M246" i="3"/>
  <c r="F246" i="3" s="1"/>
  <c r="B246" i="3" s="1"/>
  <c r="L245" i="3"/>
  <c r="F245" i="3" s="1"/>
  <c r="B245" i="3" s="1"/>
  <c r="M245" i="3"/>
  <c r="L244" i="3"/>
  <c r="F244" i="3" s="1"/>
  <c r="B244" i="3" s="1"/>
  <c r="M244" i="3"/>
  <c r="L243" i="3"/>
  <c r="M243" i="3"/>
  <c r="F243" i="3"/>
  <c r="B243" i="3" s="1"/>
  <c r="L242" i="3"/>
  <c r="M242" i="3"/>
  <c r="F242" i="3" s="1"/>
  <c r="B242" i="3" s="1"/>
  <c r="L241" i="3"/>
  <c r="F241" i="3" s="1"/>
  <c r="B241" i="3" s="1"/>
  <c r="M241" i="3"/>
  <c r="L240" i="3"/>
  <c r="F240" i="3" s="1"/>
  <c r="B240" i="3" s="1"/>
  <c r="M240" i="3"/>
  <c r="L239" i="3"/>
  <c r="M239" i="3"/>
  <c r="F239" i="3"/>
  <c r="B239" i="3" s="1"/>
  <c r="L238" i="3"/>
  <c r="M238" i="3"/>
  <c r="F238" i="3" s="1"/>
  <c r="B238" i="3" s="1"/>
  <c r="L237" i="3"/>
  <c r="F237" i="3" s="1"/>
  <c r="B237" i="3" s="1"/>
  <c r="M237" i="3"/>
  <c r="L236" i="3"/>
  <c r="F236" i="3" s="1"/>
  <c r="B236" i="3" s="1"/>
  <c r="M236" i="3"/>
  <c r="L235" i="3"/>
  <c r="M235" i="3"/>
  <c r="F235" i="3"/>
  <c r="B235" i="3" s="1"/>
  <c r="L234" i="3"/>
  <c r="M234" i="3"/>
  <c r="F234" i="3" s="1"/>
  <c r="B234" i="3" s="1"/>
  <c r="L233" i="3"/>
  <c r="F233" i="3" s="1"/>
  <c r="B233" i="3" s="1"/>
  <c r="M233" i="3"/>
  <c r="L232" i="3"/>
  <c r="F232" i="3" s="1"/>
  <c r="B232" i="3" s="1"/>
  <c r="M232" i="3"/>
  <c r="L231" i="3"/>
  <c r="M231" i="3"/>
  <c r="F231" i="3"/>
  <c r="B231" i="3" s="1"/>
  <c r="L230" i="3"/>
  <c r="M230" i="3"/>
  <c r="F230" i="3" s="1"/>
  <c r="B230" i="3" s="1"/>
  <c r="L229" i="3"/>
  <c r="F229" i="3" s="1"/>
  <c r="B229" i="3" s="1"/>
  <c r="M229" i="3"/>
  <c r="L228" i="3"/>
  <c r="F228" i="3" s="1"/>
  <c r="B228" i="3" s="1"/>
  <c r="M228" i="3"/>
  <c r="L227" i="3"/>
  <c r="M227" i="3"/>
  <c r="F227" i="3"/>
  <c r="B227" i="3" s="1"/>
  <c r="L226" i="3"/>
  <c r="M226" i="3"/>
  <c r="F226" i="3" s="1"/>
  <c r="B226" i="3" s="1"/>
  <c r="L225" i="3"/>
  <c r="F225" i="3" s="1"/>
  <c r="B225" i="3" s="1"/>
  <c r="M225" i="3"/>
  <c r="L224" i="3"/>
  <c r="F224" i="3" s="1"/>
  <c r="B224" i="3" s="1"/>
  <c r="M224" i="3"/>
  <c r="L223" i="3"/>
  <c r="M223" i="3"/>
  <c r="F223" i="3"/>
  <c r="B223" i="3" s="1"/>
  <c r="L222" i="3"/>
  <c r="M222" i="3"/>
  <c r="F222" i="3" s="1"/>
  <c r="B222" i="3" s="1"/>
  <c r="L221" i="3"/>
  <c r="F221" i="3" s="1"/>
  <c r="B221" i="3" s="1"/>
  <c r="M221" i="3"/>
  <c r="L220" i="3"/>
  <c r="F220" i="3" s="1"/>
  <c r="B220" i="3" s="1"/>
  <c r="M220" i="3"/>
  <c r="L219" i="3"/>
  <c r="M219" i="3"/>
  <c r="F219" i="3"/>
  <c r="B219" i="3" s="1"/>
  <c r="L218" i="3"/>
  <c r="M218" i="3"/>
  <c r="F218" i="3" s="1"/>
  <c r="B218" i="3" s="1"/>
  <c r="L217" i="3"/>
  <c r="F217" i="3" s="1"/>
  <c r="B217" i="3" s="1"/>
  <c r="M217" i="3"/>
  <c r="L216" i="3"/>
  <c r="F216" i="3" s="1"/>
  <c r="B216" i="3" s="1"/>
  <c r="M216" i="3"/>
  <c r="L215" i="3"/>
  <c r="M215" i="3"/>
  <c r="F215" i="3"/>
  <c r="B215" i="3" s="1"/>
  <c r="L214" i="3"/>
  <c r="M214" i="3"/>
  <c r="F214" i="3" s="1"/>
  <c r="B214" i="3" s="1"/>
  <c r="L213" i="3"/>
  <c r="F213" i="3" s="1"/>
  <c r="B213" i="3" s="1"/>
  <c r="M213" i="3"/>
  <c r="F212" i="3"/>
  <c r="L210" i="3"/>
  <c r="M210" i="3"/>
  <c r="F210" i="3"/>
  <c r="B210" i="3" s="1"/>
  <c r="L209" i="3"/>
  <c r="F209" i="3" s="1"/>
  <c r="B209" i="3" s="1"/>
  <c r="L208" i="3"/>
  <c r="F208" i="3" s="1"/>
  <c r="B208" i="3" s="1"/>
  <c r="L207" i="3"/>
  <c r="F207" i="3" s="1"/>
  <c r="B207" i="3" s="1"/>
  <c r="M207" i="3"/>
  <c r="L206" i="3"/>
  <c r="F206" i="3" s="1"/>
  <c r="B206" i="3" s="1"/>
  <c r="M206" i="3"/>
  <c r="L205" i="3"/>
  <c r="M205" i="3"/>
  <c r="F205" i="3"/>
  <c r="B205" i="3" s="1"/>
  <c r="L204" i="3"/>
  <c r="M204" i="3"/>
  <c r="L203" i="3"/>
  <c r="M203" i="3"/>
  <c r="L202" i="3"/>
  <c r="F202" i="3" s="1"/>
  <c r="B202" i="3" s="1"/>
  <c r="M202" i="3"/>
  <c r="L201" i="3"/>
  <c r="M201" i="3"/>
  <c r="F201" i="3" s="1"/>
  <c r="B201" i="3" s="1"/>
  <c r="L200" i="3"/>
  <c r="M200" i="3"/>
  <c r="F200" i="3" s="1"/>
  <c r="B200" i="3" s="1"/>
  <c r="L199" i="3"/>
  <c r="M199" i="3"/>
  <c r="B154" i="3"/>
  <c r="B151" i="3"/>
  <c r="B150" i="3"/>
  <c r="B146" i="3"/>
  <c r="B142" i="3"/>
  <c r="B138" i="3"/>
  <c r="B134" i="3"/>
  <c r="B130" i="3"/>
  <c r="B126" i="3"/>
  <c r="B122" i="3"/>
  <c r="B118" i="3"/>
  <c r="B114" i="3"/>
  <c r="B110" i="3"/>
  <c r="B106" i="3"/>
  <c r="B102" i="3"/>
  <c r="B98" i="3"/>
  <c r="B94" i="3"/>
  <c r="B90" i="3"/>
  <c r="B86" i="3"/>
  <c r="B82" i="3"/>
  <c r="B78" i="3"/>
  <c r="B74" i="3"/>
  <c r="B70" i="3"/>
  <c r="B66" i="3"/>
  <c r="B62" i="3"/>
  <c r="B58" i="3"/>
  <c r="B54" i="3"/>
  <c r="B50" i="3"/>
  <c r="B46" i="3"/>
  <c r="B38" i="3"/>
  <c r="B34" i="3"/>
  <c r="B29" i="3"/>
  <c r="B28" i="3"/>
  <c r="L7" i="3"/>
  <c r="F7" i="3"/>
  <c r="F4" i="3" s="1"/>
  <c r="F261" i="3"/>
  <c r="A3" i="30"/>
  <c r="A3" i="33"/>
  <c r="A3" i="36"/>
  <c r="A3" i="1"/>
  <c r="A3" i="27"/>
  <c r="D101" i="30"/>
  <c r="C1557" i="37" s="1"/>
  <c r="K59" i="42"/>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D30" i="30"/>
  <c r="C1486"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D12" i="36"/>
  <c r="C1287" i="37" s="1"/>
  <c r="E13" i="36"/>
  <c r="D1288" i="37" s="1"/>
  <c r="E17" i="36"/>
  <c r="D1292" i="37" s="1"/>
  <c r="E20" i="36"/>
  <c r="D1295" i="37" s="1"/>
  <c r="E12" i="36"/>
  <c r="D1287"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D42" i="36"/>
  <c r="C1317" i="37" s="1"/>
  <c r="E43" i="36"/>
  <c r="D1318" i="37" s="1"/>
  <c r="E46" i="36"/>
  <c r="D1321" i="37" s="1"/>
  <c r="E50" i="36"/>
  <c r="D1325" i="37" s="1"/>
  <c r="E57" i="36"/>
  <c r="D1332" i="37" s="1"/>
  <c r="E61" i="36"/>
  <c r="D1336" i="37" s="1"/>
  <c r="E68" i="36"/>
  <c r="D1343" i="37" s="1"/>
  <c r="E73" i="36"/>
  <c r="D1348" i="37" s="1"/>
  <c r="E42" i="36"/>
  <c r="D1317" i="37" s="1"/>
  <c r="D82" i="36"/>
  <c r="C1357" i="37" s="1"/>
  <c r="E82" i="36"/>
  <c r="D1357" i="37" s="1"/>
  <c r="D89" i="36"/>
  <c r="C1364" i="37" s="1"/>
  <c r="E89" i="36"/>
  <c r="D1364" i="37" s="1"/>
  <c r="D97" i="36"/>
  <c r="C1372" i="37" s="1"/>
  <c r="D101" i="36"/>
  <c r="C1376" i="37" s="1"/>
  <c r="D106" i="36"/>
  <c r="C1381" i="37" s="1"/>
  <c r="D96" i="36"/>
  <c r="C1371" i="37" s="1"/>
  <c r="E97" i="36"/>
  <c r="D1372" i="37" s="1"/>
  <c r="E101" i="36"/>
  <c r="D1376" i="37" s="1"/>
  <c r="E106" i="36"/>
  <c r="D1381" i="37" s="1"/>
  <c r="E96" i="36"/>
  <c r="D137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G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F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G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D602" i="1"/>
  <c r="C590" i="37" s="1"/>
  <c r="D606" i="1"/>
  <c r="C594" i="37" s="1"/>
  <c r="D608" i="1"/>
  <c r="C596" i="37" s="1"/>
  <c r="D615" i="1"/>
  <c r="C603" i="37" s="1"/>
  <c r="D620" i="1"/>
  <c r="C608" i="37" s="1"/>
  <c r="D629" i="1"/>
  <c r="D628" i="1" s="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24" i="1" s="1"/>
  <c r="D430" i="1"/>
  <c r="C418" i="37" s="1"/>
  <c r="D433" i="1"/>
  <c r="C421" i="37" s="1"/>
  <c r="D438" i="1"/>
  <c r="C426" i="37" s="1"/>
  <c r="D445" i="1"/>
  <c r="C433" i="37" s="1"/>
  <c r="D450" i="1"/>
  <c r="C438" i="37" s="1"/>
  <c r="D458" i="1"/>
  <c r="C446" i="37" s="1"/>
  <c r="D463" i="1"/>
  <c r="D466" i="1"/>
  <c r="C454" i="37" s="1"/>
  <c r="D469" i="1"/>
  <c r="D462"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F525" i="1" s="1"/>
  <c r="D528" i="1"/>
  <c r="C516" i="37" s="1"/>
  <c r="D518" i="1"/>
  <c r="C506" i="37" s="1"/>
  <c r="D14" i="1"/>
  <c r="D23" i="1"/>
  <c r="D29" i="1"/>
  <c r="C19" i="37" s="1"/>
  <c r="D35" i="1"/>
  <c r="C25" i="37" s="1"/>
  <c r="D43" i="1"/>
  <c r="C33" i="37" s="1"/>
  <c r="D46" i="1"/>
  <c r="C36" i="37" s="1"/>
  <c r="D51" i="1"/>
  <c r="C41" i="37" s="1"/>
  <c r="D57" i="1"/>
  <c r="C47" i="37" s="1"/>
  <c r="D60" i="1"/>
  <c r="C50" i="37" s="1"/>
  <c r="H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1" i="1"/>
  <c r="D131"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20" i="1"/>
  <c r="F619" i="1"/>
  <c r="F618" i="1"/>
  <c r="F617" i="1"/>
  <c r="F616" i="1"/>
  <c r="F614" i="1"/>
  <c r="F613" i="1"/>
  <c r="F612" i="1"/>
  <c r="F611" i="1"/>
  <c r="F610" i="1"/>
  <c r="F609" i="1"/>
  <c r="F608" i="1"/>
  <c r="F607" i="1"/>
  <c r="F605" i="1"/>
  <c r="F604" i="1"/>
  <c r="F603" i="1"/>
  <c r="F602" i="1"/>
  <c r="F601" i="1"/>
  <c r="F600" i="1"/>
  <c r="F599" i="1"/>
  <c r="F598" i="1"/>
  <c r="F597" i="1"/>
  <c r="F595" i="1"/>
  <c r="F594" i="1"/>
  <c r="F592" i="1"/>
  <c r="F591" i="1"/>
  <c r="F590" i="1"/>
  <c r="F589" i="1"/>
  <c r="F588" i="1"/>
  <c r="F587" i="1"/>
  <c r="F586" i="1"/>
  <c r="F585" i="1"/>
  <c r="F584" i="1"/>
  <c r="F582" i="1"/>
  <c r="F581"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0" i="1"/>
  <c r="F529" i="1"/>
  <c r="F528" i="1"/>
  <c r="F527" i="1"/>
  <c r="F526" i="1"/>
  <c r="F524" i="1"/>
  <c r="F523" i="1"/>
  <c r="F522"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2" i="1"/>
  <c r="F431" i="1"/>
  <c r="F430" i="1"/>
  <c r="F429" i="1"/>
  <c r="F428" i="1"/>
  <c r="F427" i="1"/>
  <c r="F426" i="1"/>
  <c r="D421" i="1"/>
  <c r="C410" i="37" s="1"/>
  <c r="F421" i="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2" i="1"/>
  <c r="F299" i="1"/>
  <c r="F298" i="1"/>
  <c r="F297" i="1"/>
  <c r="F296" i="1"/>
  <c r="F295" i="1"/>
  <c r="F291" i="1"/>
  <c r="F289" i="1"/>
  <c r="F288" i="1"/>
  <c r="F286" i="1"/>
  <c r="F285" i="1"/>
  <c r="F284" i="1"/>
  <c r="F283" i="1"/>
  <c r="F282" i="1"/>
  <c r="F281" i="1"/>
  <c r="F280" i="1"/>
  <c r="F279" i="1"/>
  <c r="F278"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3"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8" i="1"/>
  <c r="F137" i="1"/>
  <c r="F136" i="1"/>
  <c r="F135" i="1"/>
  <c r="F133" i="1"/>
  <c r="F132" i="1"/>
  <c r="F131" i="1"/>
  <c r="F129" i="1"/>
  <c r="F128" i="1"/>
  <c r="F127" i="1"/>
  <c r="F126" i="1"/>
  <c r="F125" i="1"/>
  <c r="F124" i="1"/>
  <c r="F123" i="1"/>
  <c r="F121" i="1"/>
  <c r="F120" i="1"/>
  <c r="F119" i="1"/>
  <c r="F118" i="1"/>
  <c r="F117"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K47" i="42"/>
  <c r="F46" i="36"/>
  <c r="F50" i="36"/>
  <c r="F114" i="36"/>
  <c r="F43" i="36"/>
  <c r="F13" i="36"/>
  <c r="F29" i="36"/>
  <c r="F73" i="36"/>
  <c r="F97" i="36"/>
  <c r="F42" i="36"/>
  <c r="H1408" i="37" l="1"/>
  <c r="G1225" i="37"/>
  <c r="G1251" i="37"/>
  <c r="G1209" i="37"/>
  <c r="E263" i="3"/>
  <c r="B263" i="3" s="1"/>
  <c r="G1142" i="37"/>
  <c r="E175" i="27"/>
  <c r="D1140" i="37" s="1"/>
  <c r="H1146" i="37"/>
  <c r="G1011" i="37"/>
  <c r="G1007" i="37"/>
  <c r="H1005" i="37"/>
  <c r="H1001" i="37"/>
  <c r="G986" i="37"/>
  <c r="H401" i="37"/>
  <c r="G285" i="37"/>
  <c r="H1489" i="37"/>
  <c r="H1473" i="37"/>
  <c r="G369" i="37"/>
  <c r="G698" i="37"/>
  <c r="G689" i="37"/>
  <c r="G685" i="37"/>
  <c r="G665" i="37"/>
  <c r="H641" i="37"/>
  <c r="H639" i="37"/>
  <c r="F199" i="3"/>
  <c r="F161" i="1"/>
  <c r="E30" i="3"/>
  <c r="B30" i="3" s="1"/>
  <c r="H1142" i="37"/>
  <c r="G989" i="37"/>
  <c r="G981" i="37"/>
  <c r="G692" i="37"/>
  <c r="G690" i="37"/>
  <c r="G646" i="37"/>
  <c r="G644" i="37"/>
  <c r="D647" i="1"/>
  <c r="C635" i="37" s="1"/>
  <c r="H362" i="37"/>
  <c r="G209" i="37"/>
  <c r="F196" i="1"/>
  <c r="G181" i="37"/>
  <c r="G177" i="37"/>
  <c r="F177" i="1"/>
  <c r="E41" i="3"/>
  <c r="B41" i="3" s="1"/>
  <c r="H163" i="37"/>
  <c r="F204" i="3"/>
  <c r="B204" i="3" s="1"/>
  <c r="D134" i="1"/>
  <c r="C124" i="37" s="1"/>
  <c r="F122" i="1"/>
  <c r="H78" i="37"/>
  <c r="E33" i="3"/>
  <c r="B33" i="3" s="1"/>
  <c r="L296" i="3"/>
  <c r="F296" i="3" s="1"/>
  <c r="F292" i="3" s="1"/>
  <c r="G260" i="3"/>
  <c r="E260" i="3" s="1"/>
  <c r="B260" i="3" s="1"/>
  <c r="G164" i="3"/>
  <c r="E164" i="3" s="1"/>
  <c r="B164" i="3" s="1"/>
  <c r="G162" i="3"/>
  <c r="E162" i="3" s="1"/>
  <c r="B162" i="3" s="1"/>
  <c r="U6" i="3"/>
  <c r="J7" i="3" s="1"/>
  <c r="H177" i="37"/>
  <c r="H184" i="37"/>
  <c r="H176" i="37"/>
  <c r="H129" i="37"/>
  <c r="F203" i="3"/>
  <c r="B203" i="3" s="1"/>
  <c r="H64" i="37"/>
  <c r="C412" i="37"/>
  <c r="F424" i="1"/>
  <c r="G179" i="3"/>
  <c r="E179" i="3" s="1"/>
  <c r="B179" i="3" s="1"/>
  <c r="G481" i="37"/>
  <c r="H195" i="37"/>
  <c r="H162" i="37"/>
  <c r="E92" i="27"/>
  <c r="D1058" i="37"/>
  <c r="K20" i="37"/>
  <c r="B270" i="3"/>
  <c r="I1439" i="37"/>
  <c r="I1437" i="37"/>
  <c r="I1435" i="37"/>
  <c r="H41" i="37"/>
  <c r="F96" i="36"/>
  <c r="K55" i="42"/>
  <c r="B7" i="1"/>
  <c r="F68" i="36"/>
  <c r="F101" i="36"/>
  <c r="F125" i="36"/>
  <c r="F35" i="1"/>
  <c r="F68" i="1"/>
  <c r="F109" i="1"/>
  <c r="F130" i="1"/>
  <c r="F134" i="1"/>
  <c r="F148" i="1"/>
  <c r="F167" i="1"/>
  <c r="F185" i="1"/>
  <c r="F218" i="1"/>
  <c r="F224" i="1"/>
  <c r="F277" i="1"/>
  <c r="F290" i="1"/>
  <c r="F303" i="1"/>
  <c r="F342" i="1"/>
  <c r="F425" i="1"/>
  <c r="F433" i="1"/>
  <c r="F505" i="1"/>
  <c r="F593" i="1"/>
  <c r="F615" i="1"/>
  <c r="F635" i="1"/>
  <c r="E50" i="1"/>
  <c r="D40" i="37" s="1"/>
  <c r="E354" i="1"/>
  <c r="D343" i="37" s="1"/>
  <c r="H328" i="37"/>
  <c r="H304" i="37"/>
  <c r="D147" i="1"/>
  <c r="D116" i="1"/>
  <c r="C106" i="37" s="1"/>
  <c r="D85" i="1"/>
  <c r="C75" i="37" s="1"/>
  <c r="H76" i="37"/>
  <c r="D13" i="1"/>
  <c r="C3" i="37" s="1"/>
  <c r="H19" i="37"/>
  <c r="D399" i="1"/>
  <c r="C388" i="37" s="1"/>
  <c r="G223" i="37"/>
  <c r="D204" i="1"/>
  <c r="C194" i="37" s="1"/>
  <c r="D160" i="1"/>
  <c r="D583" i="1"/>
  <c r="C571" i="37" s="1"/>
  <c r="D18" i="27"/>
  <c r="C983" i="37" s="1"/>
  <c r="F58" i="27"/>
  <c r="F69" i="27"/>
  <c r="D75" i="27"/>
  <c r="C1040" i="37" s="1"/>
  <c r="F76" i="27"/>
  <c r="D92" i="27"/>
  <c r="C1057" i="37" s="1"/>
  <c r="D139" i="27"/>
  <c r="C1104" i="37" s="1"/>
  <c r="F140" i="27"/>
  <c r="D151" i="27"/>
  <c r="F154" i="27"/>
  <c r="E187" i="27"/>
  <c r="D1152" i="37" s="1"/>
  <c r="F188" i="27"/>
  <c r="D203" i="27"/>
  <c r="F221" i="27"/>
  <c r="F231" i="27"/>
  <c r="E235" i="27"/>
  <c r="D1200" i="37" s="1"/>
  <c r="F236" i="27"/>
  <c r="F247" i="27"/>
  <c r="D254" i="27"/>
  <c r="C1219" i="37" s="1"/>
  <c r="F255" i="27"/>
  <c r="E45" i="33"/>
  <c r="D1457" i="37" s="1"/>
  <c r="H1389" i="37"/>
  <c r="G1389" i="37"/>
  <c r="H1357" i="37"/>
  <c r="H1295" i="37"/>
  <c r="H1497" i="37"/>
  <c r="G1497" i="37"/>
  <c r="D13" i="30"/>
  <c r="C1469" i="37" s="1"/>
  <c r="H1469" i="37" s="1"/>
  <c r="H1557" i="37"/>
  <c r="G1557" i="37"/>
  <c r="I1431" i="37"/>
  <c r="I1429" i="37"/>
  <c r="I1427" i="37"/>
  <c r="G1362" i="37"/>
  <c r="G1360" i="37"/>
  <c r="G1358" i="37"/>
  <c r="G1334" i="37"/>
  <c r="G1330" i="37"/>
  <c r="G1328" i="37"/>
  <c r="G1326" i="37"/>
  <c r="G1315" i="37"/>
  <c r="G1313" i="37"/>
  <c r="G1311" i="37"/>
  <c r="G1294" i="37"/>
  <c r="G1290" i="37"/>
  <c r="G939" i="37"/>
  <c r="G937" i="37"/>
  <c r="G935" i="37"/>
  <c r="G933" i="37"/>
  <c r="G931" i="37"/>
  <c r="G929" i="37"/>
  <c r="G927" i="37"/>
  <c r="G925" i="37"/>
  <c r="G923" i="37"/>
  <c r="G921" i="37"/>
  <c r="G919" i="37"/>
  <c r="G917" i="37"/>
  <c r="G915" i="37"/>
  <c r="G913" i="37"/>
  <c r="G911" i="37"/>
  <c r="G909" i="37"/>
  <c r="G907" i="37"/>
  <c r="G905" i="37"/>
  <c r="G903" i="37"/>
  <c r="G901" i="37"/>
  <c r="G899" i="37"/>
  <c r="G897" i="37"/>
  <c r="G895" i="37"/>
  <c r="G893" i="37"/>
  <c r="G891" i="37"/>
  <c r="G889" i="37"/>
  <c r="G887" i="37"/>
  <c r="G885" i="37"/>
  <c r="G883" i="37"/>
  <c r="G881" i="37"/>
  <c r="G879" i="37"/>
  <c r="G877" i="37"/>
  <c r="G875"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E143" i="3"/>
  <c r="B143" i="3" s="1"/>
  <c r="E136" i="3"/>
  <c r="B136" i="3" s="1"/>
  <c r="E135" i="3"/>
  <c r="B135" i="3" s="1"/>
  <c r="E131" i="3"/>
  <c r="B131" i="3" s="1"/>
  <c r="E128" i="3"/>
  <c r="B128" i="3" s="1"/>
  <c r="E127" i="3"/>
  <c r="B127" i="3" s="1"/>
  <c r="E123" i="3"/>
  <c r="B123" i="3" s="1"/>
  <c r="E120" i="3"/>
  <c r="B120" i="3" s="1"/>
  <c r="E119" i="3"/>
  <c r="B119" i="3" s="1"/>
  <c r="E115" i="3"/>
  <c r="B115" i="3" s="1"/>
  <c r="E112" i="3"/>
  <c r="B112" i="3" s="1"/>
  <c r="E111" i="3"/>
  <c r="B111" i="3" s="1"/>
  <c r="E107" i="3"/>
  <c r="B107" i="3" s="1"/>
  <c r="E104" i="3"/>
  <c r="B104" i="3" s="1"/>
  <c r="E103" i="3"/>
  <c r="B103" i="3" s="1"/>
  <c r="E99" i="3"/>
  <c r="B99" i="3" s="1"/>
  <c r="E96" i="3"/>
  <c r="B96" i="3" s="1"/>
  <c r="E95" i="3"/>
  <c r="B95" i="3" s="1"/>
  <c r="E91" i="3"/>
  <c r="B91" i="3" s="1"/>
  <c r="E88" i="3"/>
  <c r="B88" i="3" s="1"/>
  <c r="E87" i="3"/>
  <c r="B87" i="3" s="1"/>
  <c r="E83" i="3"/>
  <c r="B83" i="3" s="1"/>
  <c r="E79" i="3"/>
  <c r="B79" i="3" s="1"/>
  <c r="E75" i="3"/>
  <c r="B75" i="3" s="1"/>
  <c r="E71" i="3"/>
  <c r="B71" i="3" s="1"/>
  <c r="E67" i="3"/>
  <c r="B67" i="3" s="1"/>
  <c r="E63" i="3"/>
  <c r="B63" i="3" s="1"/>
  <c r="E59" i="3"/>
  <c r="B59" i="3" s="1"/>
  <c r="E55" i="3"/>
  <c r="B55" i="3" s="1"/>
  <c r="E51" i="3"/>
  <c r="B51" i="3" s="1"/>
  <c r="E47" i="3"/>
  <c r="B47" i="3" s="1"/>
  <c r="E43" i="3"/>
  <c r="B43" i="3" s="1"/>
  <c r="E39" i="3"/>
  <c r="B39" i="3" s="1"/>
  <c r="E35" i="3"/>
  <c r="B35" i="3" s="1"/>
  <c r="E31" i="3"/>
  <c r="B31" i="3" s="1"/>
  <c r="H1339" i="37"/>
  <c r="H1365" i="37"/>
  <c r="H1369" i="37"/>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2" i="37"/>
  <c r="G1068" i="37"/>
  <c r="G1064" i="37"/>
  <c r="G1060" i="37"/>
  <c r="G1055" i="37"/>
  <c r="G1053" i="37"/>
  <c r="G1051" i="37"/>
  <c r="G1047" i="37"/>
  <c r="G1045" i="37"/>
  <c r="G1043" i="37"/>
  <c r="G1022" i="37"/>
  <c r="G1020" i="37"/>
  <c r="G1018" i="37"/>
  <c r="G999" i="37"/>
  <c r="G997" i="37"/>
  <c r="G995" i="37"/>
  <c r="G993" i="37"/>
  <c r="G991" i="37"/>
  <c r="G938" i="37"/>
  <c r="G936" i="37"/>
  <c r="G934" i="37"/>
  <c r="G932" i="37"/>
  <c r="G930" i="37"/>
  <c r="G928" i="37"/>
  <c r="G926" i="37"/>
  <c r="G924" i="37"/>
  <c r="G922" i="37"/>
  <c r="G920" i="37"/>
  <c r="G918" i="37"/>
  <c r="G916" i="37"/>
  <c r="G914" i="37"/>
  <c r="G912" i="37"/>
  <c r="G910" i="37"/>
  <c r="G908" i="37"/>
  <c r="G906" i="37"/>
  <c r="G904" i="37"/>
  <c r="G902" i="37"/>
  <c r="G900" i="37"/>
  <c r="G898" i="37"/>
  <c r="G896" i="37"/>
  <c r="G894" i="37"/>
  <c r="G892" i="37"/>
  <c r="G890" i="37"/>
  <c r="G888" i="37"/>
  <c r="G886" i="37"/>
  <c r="G884" i="37"/>
  <c r="G882" i="37"/>
  <c r="G880" i="37"/>
  <c r="G878" i="37"/>
  <c r="G876" i="37"/>
  <c r="G874" i="37"/>
  <c r="G872" i="37"/>
  <c r="G870" i="37"/>
  <c r="G868" i="37"/>
  <c r="G866" i="37"/>
  <c r="G864" i="37"/>
  <c r="G862" i="37"/>
  <c r="G860" i="37"/>
  <c r="G858" i="37"/>
  <c r="G856" i="37"/>
  <c r="G854" i="37"/>
  <c r="G852" i="37"/>
  <c r="G850" i="37"/>
  <c r="G848" i="37"/>
  <c r="G846" i="37"/>
  <c r="G844" i="37"/>
  <c r="G842" i="37"/>
  <c r="G840" i="37"/>
  <c r="G838" i="37"/>
  <c r="G836" i="37"/>
  <c r="G834" i="37"/>
  <c r="G832" i="37"/>
  <c r="G830" i="37"/>
  <c r="G828" i="37"/>
  <c r="G826" i="37"/>
  <c r="G824" i="37"/>
  <c r="G822" i="37"/>
  <c r="G820" i="37"/>
  <c r="G552" i="37"/>
  <c r="G550" i="37"/>
  <c r="G548" i="37"/>
  <c r="G540" i="37"/>
  <c r="G538" i="37"/>
  <c r="G536" i="37"/>
  <c r="G528" i="37"/>
  <c r="G518" i="37"/>
  <c r="G512" i="37"/>
  <c r="G492" i="37"/>
  <c r="G490" i="37"/>
  <c r="G488" i="37"/>
  <c r="G474" i="37"/>
  <c r="G462" i="37"/>
  <c r="G437" i="37"/>
  <c r="G435" i="37"/>
  <c r="G425" i="37"/>
  <c r="G423" i="37"/>
  <c r="G417" i="37"/>
  <c r="G415" i="37"/>
  <c r="G403" i="37"/>
  <c r="G401" i="37"/>
  <c r="G397" i="37"/>
  <c r="G395" i="37"/>
  <c r="G595" i="37"/>
  <c r="G582"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5" i="37"/>
  <c r="G333" i="37"/>
  <c r="G327" i="37"/>
  <c r="G325" i="37"/>
  <c r="G317" i="37"/>
  <c r="G315" i="37"/>
  <c r="G313" i="37"/>
  <c r="G311" i="37"/>
  <c r="G219" i="37"/>
  <c r="G207" i="37"/>
  <c r="G205" i="37"/>
  <c r="G203" i="37"/>
  <c r="G201" i="37"/>
  <c r="G187" i="37"/>
  <c r="G173" i="37"/>
  <c r="G171" i="37"/>
  <c r="G169" i="37"/>
  <c r="G165" i="37"/>
  <c r="G163" i="37"/>
  <c r="G159" i="37"/>
  <c r="G119" i="37"/>
  <c r="G117" i="37"/>
  <c r="G115" i="37"/>
  <c r="G113" i="37"/>
  <c r="G111" i="37"/>
  <c r="G109" i="37"/>
  <c r="G105" i="37"/>
  <c r="G103" i="37"/>
  <c r="G101" i="37"/>
  <c r="G97" i="37"/>
  <c r="G95" i="37"/>
  <c r="G93" i="37"/>
  <c r="G83" i="37"/>
  <c r="G81" i="37"/>
  <c r="G79" i="37"/>
  <c r="G77" i="37"/>
  <c r="G73" i="37"/>
  <c r="G71" i="37"/>
  <c r="G69" i="37"/>
  <c r="G65" i="37"/>
  <c r="G63" i="37"/>
  <c r="G59" i="37"/>
  <c r="G57" i="37"/>
  <c r="G53" i="37"/>
  <c r="G51" i="37"/>
  <c r="G49" i="37"/>
  <c r="G45" i="37"/>
  <c r="G43" i="37"/>
  <c r="G39" i="37"/>
  <c r="G37" i="37"/>
  <c r="G31" i="37"/>
  <c r="G29" i="37"/>
  <c r="G27" i="37"/>
  <c r="G23" i="37"/>
  <c r="G21"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18" i="37"/>
  <c r="G206" i="37"/>
  <c r="G204" i="37"/>
  <c r="G202" i="37"/>
  <c r="G166" i="37"/>
  <c r="G164" i="37"/>
  <c r="G160" i="37"/>
  <c r="G158" i="37"/>
  <c r="G156" i="37"/>
  <c r="G154" i="37"/>
  <c r="G152" i="37"/>
  <c r="G126" i="37"/>
  <c r="G122" i="37"/>
  <c r="G118" i="37"/>
  <c r="G116" i="37"/>
  <c r="G114" i="37"/>
  <c r="G98" i="37"/>
  <c r="G96" i="37"/>
  <c r="G94" i="37"/>
  <c r="G92" i="37"/>
  <c r="G90" i="37"/>
  <c r="G88" i="37"/>
  <c r="G86" i="37"/>
  <c r="G82" i="37"/>
  <c r="G80" i="37"/>
  <c r="G78" i="37"/>
  <c r="G74" i="37"/>
  <c r="G72" i="37"/>
  <c r="G66" i="37"/>
  <c r="G60" i="37"/>
  <c r="G54" i="37"/>
  <c r="G52" i="37"/>
  <c r="G24" i="37"/>
  <c r="G22" i="37"/>
  <c r="G20" i="37"/>
  <c r="G18" i="37"/>
  <c r="G16" i="37"/>
  <c r="G14" i="37"/>
  <c r="G174" i="37"/>
  <c r="G172" i="37"/>
  <c r="G170" i="37"/>
  <c r="G168" i="37"/>
  <c r="G155" i="37"/>
  <c r="G153" i="37"/>
  <c r="G127" i="37"/>
  <c r="G123" i="37"/>
  <c r="G121" i="37"/>
  <c r="G110" i="37"/>
  <c r="G108" i="37"/>
  <c r="G104" i="37"/>
  <c r="G102" i="37"/>
  <c r="G100" i="37"/>
  <c r="G89" i="37"/>
  <c r="G87" i="37"/>
  <c r="G85" i="37"/>
  <c r="G68" i="37"/>
  <c r="G62" i="37"/>
  <c r="G56" i="37"/>
  <c r="G48" i="37"/>
  <c r="G44" i="37"/>
  <c r="G42" i="37"/>
  <c r="G38" i="37"/>
  <c r="G32" i="37"/>
  <c r="G30" i="37"/>
  <c r="G28" i="37"/>
  <c r="G26" i="37"/>
  <c r="G17" i="37"/>
  <c r="G15" i="37"/>
  <c r="G1196" i="37"/>
  <c r="H1196" i="37"/>
  <c r="C131" i="37"/>
  <c r="F141" i="1"/>
  <c r="C616" i="37"/>
  <c r="F628" i="1"/>
  <c r="B199" i="3"/>
  <c r="C450" i="37"/>
  <c r="F462" i="1"/>
  <c r="D1040" i="37"/>
  <c r="H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H1317" i="37"/>
  <c r="H1287" i="37"/>
  <c r="G1287"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H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204"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71" i="37"/>
  <c r="G1371" i="37"/>
  <c r="H1332" i="37"/>
  <c r="D47" i="30"/>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E85" i="1"/>
  <c r="D75" i="37" s="1"/>
  <c r="E13" i="1"/>
  <c r="E518" i="1"/>
  <c r="D506" i="37" s="1"/>
  <c r="G506" i="37" s="1"/>
  <c r="E424" i="1"/>
  <c r="E204" i="1"/>
  <c r="D194" i="37" s="1"/>
  <c r="G194" i="37" s="1"/>
  <c r="E171" i="1"/>
  <c r="D161" i="37" s="1"/>
  <c r="E531" i="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I1464" i="37" s="1"/>
  <c r="H1464" i="37"/>
  <c r="G1461" i="37"/>
  <c r="I1461" i="37" s="1"/>
  <c r="H1461" i="37"/>
  <c r="G1455" i="37"/>
  <c r="I1455" i="37" s="1"/>
  <c r="H1455" i="37"/>
  <c r="G1451" i="37"/>
  <c r="I1451" i="37" s="1"/>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317" i="37"/>
  <c r="G157" i="37"/>
  <c r="G336" i="37"/>
  <c r="G318" i="37"/>
  <c r="G296" i="37"/>
  <c r="G175" i="37"/>
  <c r="G328" i="37"/>
  <c r="G304" i="37"/>
  <c r="G91" i="37"/>
  <c r="G76" i="37"/>
  <c r="G162" i="37"/>
  <c r="G138" i="37"/>
  <c r="G128" i="37"/>
  <c r="G124" i="37"/>
  <c r="G33" i="37"/>
  <c r="G4" i="37"/>
  <c r="G132" i="37"/>
  <c r="G112" i="37"/>
  <c r="G70" i="37"/>
  <c r="G64" i="37"/>
  <c r="G58" i="37"/>
  <c r="G50" i="37"/>
  <c r="G19" i="37"/>
  <c r="F116" i="1" l="1"/>
  <c r="H284" i="3"/>
  <c r="F151" i="27"/>
  <c r="G1041" i="37"/>
  <c r="G1040" i="37"/>
  <c r="F84" i="27"/>
  <c r="F18" i="27"/>
  <c r="G635" i="37"/>
  <c r="F647" i="1"/>
  <c r="F160" i="1"/>
  <c r="G282" i="3"/>
  <c r="F75" i="27"/>
  <c r="G983" i="37"/>
  <c r="D13" i="27"/>
  <c r="H24" i="3"/>
  <c r="G24" i="3"/>
  <c r="H124" i="37"/>
  <c r="H106" i="37"/>
  <c r="G75" i="37"/>
  <c r="G106" i="37"/>
  <c r="I1450" i="37"/>
  <c r="I1454" i="37"/>
  <c r="I1460" i="37"/>
  <c r="E163" i="3"/>
  <c r="B163" i="3" s="1"/>
  <c r="H1104" i="37"/>
  <c r="G1049" i="37"/>
  <c r="H635" i="37"/>
  <c r="C137" i="37"/>
  <c r="F147" i="1"/>
  <c r="C1423" i="37"/>
  <c r="J51" i="42"/>
  <c r="F148" i="36"/>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G413" i="37"/>
  <c r="H413" i="37"/>
  <c r="D291" i="37"/>
  <c r="E301" i="1"/>
  <c r="G131" i="37"/>
  <c r="H131" i="37"/>
  <c r="I1456" i="37"/>
  <c r="I1453" i="37"/>
  <c r="D1396" i="37"/>
  <c r="E148" i="36"/>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G1168" i="37"/>
  <c r="H1168" i="37"/>
  <c r="E74" i="27"/>
  <c r="G616" i="37"/>
  <c r="H616" i="37"/>
  <c r="F13" i="27" l="1"/>
  <c r="J43" i="42"/>
  <c r="E24" i="3"/>
  <c r="B24" i="3" s="1"/>
  <c r="H150" i="37"/>
  <c r="G295" i="3"/>
  <c r="E295" i="3" s="1"/>
  <c r="B295" i="3" s="1"/>
  <c r="G1116" i="37"/>
  <c r="G137" i="37"/>
  <c r="H13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G157" i="3" l="1"/>
  <c r="E157" i="3" s="1"/>
  <c r="B157" i="3" s="1"/>
  <c r="B25" i="42"/>
  <c r="J3" i="3" s="1"/>
  <c r="G637" i="37"/>
  <c r="H637" i="37"/>
  <c r="G636" i="37"/>
  <c r="H636" i="37"/>
  <c r="L2" i="37" l="1"/>
  <c r="K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<sst xmlns="http://schemas.openxmlformats.org/spreadsheetml/2006/main" count="4758" uniqueCount="4303">
  <si>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</si>
  <si>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</si>
  <si>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</si>
  <si>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</si>
  <si>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</si>
  <si>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</si>
  <si>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</si>
  <si>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</si>
  <si>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</si>
  <si>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</si>
  <si>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</si>
  <si>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</si>
  <si>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</si>
  <si>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</si>
  <si>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</si>
  <si>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</si>
  <si>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</si>
  <si>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</si>
  <si>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</si>
  <si>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</si>
  <si>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</si>
  <si>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</si>
  <si>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</si>
  <si>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</si>
  <si>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</si>
  <si>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</si>
  <si>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</si>
  <si>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</si>
  <si>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</si>
  <si>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</si>
  <si>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</si>
  <si>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</si>
  <si>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</si>
  <si>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</si>
  <si>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</si>
  <si>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</si>
  <si>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</si>
  <si>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</si>
  <si>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</si>
  <si>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</si>
  <si>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</si>
  <si>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</si>
  <si>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</si>
  <si>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</si>
  <si>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</si>
  <si>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</si>
  <si>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</si>
  <si>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</si>
  <si>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</si>
  <si>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</si>
  <si>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</si>
  <si>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</si>
  <si>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</si>
  <si>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</si>
  <si>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</si>
  <si>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</si>
  <si>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</si>
  <si>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</si>
  <si>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</si>
  <si>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</si>
  <si>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</si>
  <si>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</si>
  <si>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</si>
  <si>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</si>
  <si>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</si>
  <si>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</si>
  <si>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</si>
  <si>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</si>
  <si>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</si>
  <si>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</si>
  <si>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</si>
  <si>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</si>
  <si>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</si>
  <si>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</si>
  <si>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</si>
  <si>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</si>
  <si>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</si>
  <si>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</si>
  <si>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</si>
  <si>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</si>
  <si>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</si>
  <si>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</si>
  <si>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</si>
  <si>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</si>
  <si>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</si>
  <si>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</si>
  <si>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</si>
  <si>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</si>
  <si>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</si>
  <si>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</si>
  <si>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</si>
  <si>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</si>
  <si>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</si>
  <si>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</si>
  <si>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</si>
  <si>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</si>
  <si>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</si>
  <si>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</si>
  <si>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</si>
  <si>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</si>
  <si>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</si>
  <si>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</si>
  <si>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</si>
  <si>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</si>
  <si>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</si>
  <si>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</si>
  <si>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</si>
  <si>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</si>
  <si>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</si>
  <si>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</si>
  <si>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</si>
  <si>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</si>
  <si>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</si>
  <si>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</si>
  <si>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</si>
  <si>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</si>
  <si>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</si>
  <si>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</si>
  <si>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</si>
  <si>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</si>
  <si>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</si>
  <si>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</si>
  <si>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</si>
  <si>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</si>
  <si>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</si>
  <si>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</si>
  <si>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</si>
  <si>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</si>
  <si>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</si>
  <si>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</si>
  <si>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</si>
  <si>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</si>
  <si>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</si>
  <si>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</si>
  <si>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</si>
  <si>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</si>
  <si>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</si>
  <si>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</si>
  <si>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</si>
  <si>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</si>
  <si>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</si>
  <si>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</si>
  <si>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</si>
  <si>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</si>
  <si>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</si>
  <si>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</si>
  <si>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</si>
  <si>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</si>
  <si>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</si>
  <si>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</si>
  <si>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</si>
  <si>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</si>
  <si>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</si>
  <si>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</si>
  <si>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</si>
  <si>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</si>
  <si>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</si>
  <si>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</si>
  <si>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</si>
  <si>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</si>
  <si>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</si>
  <si>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</si>
  <si>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</si>
  <si>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</si>
  <si>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</si>
  <si>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</si>
  <si>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</si>
  <si>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</si>
  <si>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</si>
  <si>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</si>
  <si>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</si>
  <si>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</si>
  <si>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</si>
  <si>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</si>
  <si>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</si>
  <si>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</si>
  <si>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</si>
  <si>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</si>
  <si>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</si>
  <si>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</si>
  <si>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</si>
  <si>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</si>
  <si>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</si>
  <si>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</si>
  <si>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</si>
  <si>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</si>
  <si>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</si>
  <si>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</si>
  <si>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</si>
  <si>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</si>
  <si>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</si>
  <si>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</si>
  <si>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</si>
  <si>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</si>
  <si>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</si>
  <si>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</si>
  <si>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</si>
  <si>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</si>
  <si>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</si>
  <si>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</si>
  <si>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</si>
  <si>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</si>
  <si>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</si>
  <si>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</si>
  <si>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</si>
  <si>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</si>
  <si>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</si>
  <si>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</si>
  <si>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</si>
  <si>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</si>
  <si>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</si>
  <si>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</si>
  <si>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</si>
  <si>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</si>
  <si>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</si>
  <si>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</si>
  <si>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</si>
  <si>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</si>
  <si>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</si>
  <si>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</si>
  <si>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</si>
  <si>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</si>
  <si>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</si>
  <si>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</si>
  <si>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</si>
  <si>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</si>
  <si>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</si>
  <si>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</si>
  <si>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</si>
  <si>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</si>
  <si>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</si>
  <si>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</si>
  <si>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</si>
  <si>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</si>
  <si>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</si>
  <si>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</si>
  <si>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</si>
  <si>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</si>
  <si>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</si>
  <si>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</si>
  <si>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</si>
  <si>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</si>
  <si>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</si>
  <si>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</si>
  <si>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</si>
  <si>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</si>
  <si>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</si>
  <si>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</si>
  <si>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</si>
  <si>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</si>
  <si>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</si>
  <si>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</si>
  <si>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</si>
  <si>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</si>
  <si>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</si>
  <si>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</si>
  <si>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</si>
  <si>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</si>
  <si>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</si>
  <si>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</si>
  <si>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</si>
  <si>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</si>
  <si>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</si>
  <si>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</si>
  <si>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</si>
  <si>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</si>
  <si>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</si>
  <si>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</si>
  <si>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</si>
  <si>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</si>
  <si>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</si>
  <si>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</si>
  <si>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</si>
  <si>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</si>
  <si>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</si>
  <si>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</si>
  <si>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</si>
  <si>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</si>
  <si>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</si>
  <si>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</si>
  <si>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</si>
  <si>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</si>
  <si>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</si>
  <si>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</si>
  <si>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</si>
  <si>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</si>
  <si>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</si>
  <si>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</si>
  <si>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</si>
  <si>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</si>
  <si>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</si>
  <si>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</si>
  <si>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</si>
  <si>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</si>
  <si>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</si>
  <si>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</si>
  <si>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</si>
  <si>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</si>
  <si>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</si>
  <si>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</si>
  <si>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</si>
  <si>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</si>
  <si>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</si>
  <si>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</si>
  <si>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</si>
  <si>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</si>
  <si>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</si>
  <si>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</si>
  <si>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</si>
  <si>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</si>
  <si>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</si>
  <si>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</si>
  <si>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</si>
  <si>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</si>
  <si>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</si>
  <si>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</si>
  <si>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</si>
  <si>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</si>
  <si>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</si>
  <si>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</si>
  <si>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</si>
  <si>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</si>
  <si>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</si>
  <si>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</si>
  <si>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</si>
  <si>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</si>
  <si>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</si>
  <si>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</si>
  <si>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</si>
  <si>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</si>
  <si>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</si>
  <si>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</si>
  <si>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</si>
  <si>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</si>
  <si>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</si>
  <si>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</si>
  <si>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</si>
  <si>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</si>
  <si>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</si>
  <si>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</si>
  <si>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</si>
  <si>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</si>
  <si>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</si>
  <si>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</si>
  <si>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</si>
  <si>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</si>
  <si>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</si>
  <si>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</si>
  <si>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</si>
  <si>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</si>
  <si>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</si>
  <si>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</si>
  <si>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</si>
  <si>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</si>
  <si>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</si>
  <si>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</si>
  <si>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</si>
  <si>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</si>
  <si>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</si>
  <si>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</si>
  <si>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</si>
  <si>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</si>
  <si>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</si>
  <si>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</si>
  <si>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</si>
  <si>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</si>
  <si>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</si>
  <si>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</si>
  <si>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</si>
  <si>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</si>
  <si>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</si>
  <si>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</si>
  <si>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</si>
  <si>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</si>
  <si>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</si>
  <si>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</si>
  <si>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</si>
  <si>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</si>
  <si>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</si>
  <si>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</si>
  <si>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</si>
  <si>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</si>
  <si>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</si>
  <si>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</si>
  <si>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</si>
  <si>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</si>
  <si>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</si>
  <si>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</si>
  <si>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</si>
  <si>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</si>
  <si>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</si>
  <si>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</si>
  <si>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</si>
  <si>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</si>
  <si>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</si>
  <si>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</si>
  <si>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</si>
  <si>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</si>
  <si>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</si>
  <si>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</si>
  <si>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</si>
  <si>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</si>
  <si>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</si>
  <si>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</si>
  <si>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</si>
  <si>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</si>
  <si>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</si>
  <si>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</si>
  <si>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</si>
  <si>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</si>
  <si>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</si>
  <si>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</si>
  <si>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</si>
  <si>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</si>
  <si>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</si>
  <si>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</si>
  <si>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</si>
  <si>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</si>
  <si>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</si>
  <si>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</si>
  <si>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</si>
  <si>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</si>
  <si>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</si>
  <si>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</si>
  <si>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</si>
  <si>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</si>
  <si>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</si>
  <si>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</si>
  <si>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</si>
  <si>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</si>
  <si>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</si>
  <si>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</si>
  <si>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</si>
  <si>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</si>
  <si>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</si>
  <si>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</si>
  <si>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</si>
  <si>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</si>
  <si>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</si>
  <si>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</si>
  <si>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</si>
  <si>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</si>
  <si>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</si>
  <si>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</si>
  <si>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</si>
  <si>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</si>
  <si>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</si>
  <si>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</si>
  <si>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</si>
  <si>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</si>
  <si>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</si>
  <si>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</si>
  <si>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</si>
  <si>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</si>
  <si>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</si>
  <si>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</si>
  <si>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</si>
  <si>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</si>
  <si>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</si>
  <si>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</si>
  <si>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</si>
  <si>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</si>
  <si>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</si>
  <si>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</si>
  <si>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</si>
  <si>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</si>
  <si>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</si>
  <si>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</si>
  <si>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</si>
  <si>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</si>
  <si>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</si>
  <si>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</si>
  <si>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</si>
  <si>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</si>
  <si>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</si>
  <si>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</si>
  <si>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</si>
  <si>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</si>
  <si>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</si>
  <si>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</si>
  <si>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</si>
  <si>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</si>
  <si>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</si>
  <si>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</si>
  <si>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</si>
  <si>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</si>
  <si>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</si>
  <si>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</si>
  <si>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</si>
  <si>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</si>
  <si>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</si>
  <si>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</si>
  <si>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</si>
  <si>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</si>
  <si>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</si>
  <si>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</si>
  <si>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</si>
  <si>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</si>
  <si>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</si>
  <si>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</si>
  <si>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</si>
  <si>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</si>
  <si>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</si>
  <si>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</si>
  <si>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</si>
  <si>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</si>
  <si>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</si>
  <si>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</si>
  <si>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</si>
  <si>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</si>
  <si>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</si>
  <si>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</si>
  <si>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</si>
  <si>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</si>
  <si>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</si>
  <si>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</si>
  <si>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</si>
  <si>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</si>
  <si>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</si>
  <si>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</si>
  <si>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</si>
  <si>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</si>
  <si>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</si>
  <si>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</si>
  <si>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</si>
  <si>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</si>
  <si>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</si>
  <si>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</si>
  <si>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</si>
  <si>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</si>
  <si>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</si>
  <si>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</si>
  <si>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</si>
  <si>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</si>
  <si>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</si>
  <si>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</si>
  <si>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</si>
  <si>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</si>
  <si>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</si>
  <si>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</si>
  <si>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</si>
  <si>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</si>
  <si>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</si>
  <si>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</si>
  <si>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</si>
  <si>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</si>
  <si>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</si>
  <si>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</si>
  <si>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</si>
  <si>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</si>
  <si>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</si>
  <si>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</si>
  <si>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</si>
  <si>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</si>
  <si>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</si>
  <si>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</si>
  <si>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</si>
  <si>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</si>
  <si>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</si>
  <si>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</si>
  <si>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</si>
  <si>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</si>
  <si>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</si>
  <si>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</si>
  <si>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</si>
  <si>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</si>
  <si>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</si>
  <si>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</si>
  <si>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</si>
  <si>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</si>
  <si>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</si>
  <si>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</si>
  <si>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</si>
  <si>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</si>
  <si>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</si>
  <si>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</si>
  <si>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</si>
  <si>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</si>
  <si>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</si>
  <si>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</si>
  <si>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</si>
  <si>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</si>
  <si>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</si>
  <si>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</si>
  <si>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</si>
  <si>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</si>
  <si>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</si>
  <si>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</si>
  <si>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</si>
  <si>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</si>
  <si>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</si>
  <si>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</si>
  <si>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</si>
  <si>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</si>
  <si>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</si>
  <si>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</si>
  <si>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</si>
  <si>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</si>
  <si>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</si>
  <si>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</si>
  <si>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</si>
  <si>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</si>
  <si>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</si>
  <si>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</si>
  <si>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</si>
  <si>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</si>
  <si>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</si>
  <si>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</si>
  <si>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</si>
  <si>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</si>
  <si>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</si>
  <si>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</si>
  <si>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</si>
  <si>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</si>
  <si>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</si>
  <si>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</si>
  <si>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</si>
  <si>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</si>
  <si>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</si>
  <si>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</si>
  <si>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</si>
  <si>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</si>
  <si>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</si>
  <si>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</si>
  <si>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</si>
  <si>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</si>
  <si>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</si>
  <si>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</si>
  <si>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</si>
  <si>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</si>
  <si>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</si>
  <si>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</si>
  <si>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</si>
  <si>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</si>
  <si>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</si>
  <si>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</si>
  <si>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</si>
  <si>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</si>
  <si>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</si>
  <si>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</si>
  <si>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</si>
  <si>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</si>
  <si>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</si>
  <si>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</si>
  <si>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</si>
  <si>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</si>
  <si>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</si>
  <si>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</si>
  <si>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</si>
  <si>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</si>
  <si>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</si>
  <si>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</si>
  <si>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</si>
  <si>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</si>
  <si>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</si>
  <si>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</si>
  <si>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</si>
  <si>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</si>
  <si>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</si>
  <si>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</si>
  <si>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</si>
  <si>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</si>
  <si>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</si>
  <si>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</si>
  <si>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</si>
  <si>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</si>
  <si>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</si>
  <si>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</si>
  <si>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</si>
  <si>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</si>
  <si>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</si>
  <si>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</si>
  <si>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</si>
  <si>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</si>
  <si>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</si>
  <si>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</si>
  <si>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</si>
  <si>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</si>
  <si>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</si>
  <si>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</si>
  <si>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</si>
  <si>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</si>
  <si>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</si>
  <si>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</si>
  <si>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</si>
  <si>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</si>
  <si>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</si>
  <si>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</si>
  <si>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</si>
  <si>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</si>
  <si>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</si>
  <si>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</si>
  <si>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</si>
  <si>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</si>
  <si>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</si>
  <si>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</si>
  <si>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</si>
  <si>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</si>
  <si>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</si>
  <si>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</si>
  <si>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</si>
  <si>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</si>
  <si>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</si>
  <si>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</si>
  <si>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</si>
  <si>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</si>
  <si>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</si>
  <si>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</si>
  <si>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</si>
  <si>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</si>
  <si>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</si>
  <si>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</si>
  <si>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</si>
  <si>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</si>
  <si>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</si>
  <si>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</si>
  <si>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</si>
  <si>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</si>
  <si>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</si>
  <si>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</si>
  <si>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</si>
  <si>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</si>
  <si>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</si>
  <si>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</si>
  <si>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</si>
  <si>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</si>
  <si>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</si>
  <si>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</si>
  <si>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</si>
  <si>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</si>
  <si>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</si>
  <si>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</si>
  <si>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</si>
  <si>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</si>
  <si>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</si>
  <si>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</si>
  <si>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</si>
  <si>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</si>
  <si>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</si>
  <si>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</si>
  <si>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</si>
  <si>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</si>
  <si>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</si>
  <si>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</si>
  <si>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</si>
  <si>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</si>
  <si>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</si>
  <si>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</si>
  <si>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</si>
  <si>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</si>
  <si>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</si>
  <si>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</si>
  <si>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</si>
  <si>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</si>
  <si>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</si>
  <si>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</si>
  <si>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</si>
  <si>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</si>
  <si>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</si>
  <si>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</si>
  <si>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</si>
  <si>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</si>
  <si>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</si>
  <si>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</si>
  <si>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</si>
  <si>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</si>
  <si>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</si>
  <si>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</si>
  <si>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</si>
  <si>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</si>
  <si>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</si>
  <si>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</si>
  <si>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</si>
  <si>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</si>
  <si>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</si>
  <si>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</si>
  <si>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</si>
  <si>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</si>
  <si>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</si>
  <si>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</si>
  <si>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</si>
  <si>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</si>
  <si>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</si>
  <si>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</si>
  <si>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</si>
  <si>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</si>
  <si>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</si>
  <si>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</si>
  <si>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</si>
  <si>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</si>
  <si>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</si>
  <si>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</si>
  <si>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</si>
  <si>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</si>
  <si>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</si>
  <si>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</si>
  <si>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</si>
  <si>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</si>
  <si>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</si>
  <si>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</si>
  <si>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</si>
  <si>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</si>
  <si>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</si>
  <si>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</si>
  <si>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</si>
  <si>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</si>
  <si>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</si>
  <si>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</si>
  <si>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</si>
  <si>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</si>
  <si>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</si>
  <si>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</si>
  <si>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</si>
  <si>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</si>
  <si>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</si>
  <si>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</si>
  <si>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</si>
  <si>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</si>
  <si>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</si>
  <si>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</si>
  <si>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</si>
  <si>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</si>
  <si>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</si>
  <si>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</si>
  <si>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</si>
  <si>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</si>
  <si>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</si>
  <si>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</si>
  <si>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</si>
  <si>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</si>
  <si>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</si>
  <si>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</si>
  <si>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</si>
  <si>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</si>
  <si>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</si>
  <si>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</si>
  <si>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</si>
  <si>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</si>
  <si>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</si>
  <si>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</si>
  <si>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</si>
  <si>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</si>
  <si>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</si>
  <si>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</si>
  <si>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</si>
  <si>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</si>
  <si>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</si>
  <si>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</si>
  <si>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</si>
  <si>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</si>
  <si>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</si>
  <si>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</si>
  <si>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</si>
  <si>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</si>
  <si>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</si>
  <si>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</si>
  <si>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</si>
  <si>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</si>
  <si>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</si>
  <si>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</si>
  <si>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</si>
  <si>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</si>
  <si>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</si>
  <si>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</si>
  <si>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</si>
  <si>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</si>
  <si>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</si>
  <si>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</si>
  <si>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</si>
  <si>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</si>
  <si>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</si>
  <si>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</si>
  <si>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</si>
  <si>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</si>
  <si>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</si>
  <si>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</si>
  <si>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</si>
  <si>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</si>
  <si>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</si>
  <si>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</si>
  <si>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</si>
  <si>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</si>
  <si>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</si>
  <si>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</si>
  <si>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</si>
  <si>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</si>
  <si>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</si>
  <si>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</si>
  <si>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</si>
  <si>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</si>
  <si>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</si>
  <si>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</si>
  <si>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</si>
  <si>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</si>
  <si>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</si>
  <si>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</si>
  <si>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</si>
  <si>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</si>
  <si>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</si>
  <si>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</si>
  <si>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</si>
  <si>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</si>
  <si>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</si>
  <si>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</si>
  <si>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</si>
  <si>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</si>
  <si>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</si>
  <si>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</si>
  <si>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</si>
  <si>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</si>
  <si>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</si>
  <si>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</si>
  <si>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</si>
  <si>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</si>
  <si>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</si>
  <si>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</si>
  <si>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</si>
  <si>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</si>
  <si>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</si>
  <si>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</si>
  <si>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</si>
  <si>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</si>
  <si>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</si>
  <si>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</si>
  <si>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</si>
  <si>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</si>
  <si>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</si>
  <si>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</si>
  <si>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</si>
  <si>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</si>
  <si>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</si>
  <si>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</si>
  <si>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</si>
  <si>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</si>
  <si>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</si>
  <si>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</si>
  <si>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</si>
  <si>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</si>
  <si>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</si>
  <si>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</si>
  <si>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</si>
  <si>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</si>
  <si>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</si>
  <si>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</si>
  <si>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</si>
  <si>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</si>
  <si>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</si>
  <si>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</si>
  <si>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</si>
  <si>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</si>
  <si>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</si>
  <si>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</si>
  <si>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</si>
  <si>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</si>
  <si>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</si>
  <si>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</si>
  <si>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</si>
  <si>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</si>
  <si>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</si>
  <si>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</si>
  <si>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</si>
  <si>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</si>
  <si>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</si>
  <si>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</si>
  <si>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</si>
  <si>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</si>
  <si>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</si>
  <si>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</si>
  <si>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</si>
  <si>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</si>
  <si>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</si>
  <si>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</si>
  <si>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</si>
  <si>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</si>
  <si>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</si>
  <si>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</si>
  <si>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</si>
  <si>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</si>
  <si>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</si>
  <si>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</si>
  <si>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</si>
  <si>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</si>
  <si>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</si>
  <si>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</si>
  <si>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</si>
  <si>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</si>
  <si>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</si>
  <si>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</si>
  <si>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</si>
  <si>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</si>
  <si>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</si>
  <si>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</si>
  <si>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</si>
  <si>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</si>
  <si>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</si>
  <si>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</si>
  <si>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</si>
  <si>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</si>
  <si>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</si>
  <si>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</si>
  <si>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</si>
  <si>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</si>
  <si>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</si>
  <si>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</si>
  <si>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</si>
  <si>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</si>
  <si>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</si>
  <si>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</si>
  <si>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</si>
  <si>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</si>
  <si>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</si>
  <si>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</si>
  <si>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</si>
  <si>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</si>
  <si>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</si>
  <si>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</si>
  <si>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</si>
  <si>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</si>
  <si>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</si>
  <si>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</si>
  <si>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</si>
  <si>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</si>
  <si>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</si>
  <si>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</si>
  <si>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</si>
  <si>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</si>
  <si>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</si>
  <si>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</si>
  <si>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</si>
  <si>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</si>
  <si>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</si>
  <si>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</si>
  <si>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</si>
  <si>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</si>
  <si>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</si>
  <si>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</si>
  <si>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</si>
  <si>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</si>
  <si>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</si>
  <si>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</si>
  <si>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</si>
  <si>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</si>
  <si>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</si>
  <si>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</si>
  <si>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</si>
  <si>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</si>
  <si>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</si>
  <si>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</si>
  <si>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</si>
  <si>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</si>
  <si>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</si>
  <si>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</si>
  <si>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</si>
  <si>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</si>
  <si>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</si>
  <si>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</si>
  <si>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</si>
  <si>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</si>
  <si>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</si>
  <si>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</si>
  <si>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</si>
  <si>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</si>
  <si>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</si>
  <si>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</si>
  <si>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</si>
  <si>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</si>
  <si>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</si>
  <si>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</si>
  <si>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</si>
  <si>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</si>
  <si>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</si>
  <si>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</si>
  <si>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</si>
  <si>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</si>
  <si>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</si>
  <si>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</si>
  <si>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</si>
  <si>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</si>
  <si>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</si>
  <si>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</si>
  <si>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</si>
  <si>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</si>
  <si>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</si>
  <si>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</si>
  <si>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</si>
  <si>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</si>
  <si>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</si>
  <si>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</si>
  <si>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</si>
  <si>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</si>
  <si>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</si>
  <si>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</si>
  <si>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</si>
  <si>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</si>
  <si>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</si>
  <si>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</si>
  <si>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</si>
  <si>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</si>
  <si>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</si>
  <si>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</si>
  <si>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</si>
  <si>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</si>
  <si>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</si>
  <si>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</si>
  <si>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</si>
  <si>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</si>
  <si>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</si>
  <si>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</si>
  <si>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</si>
  <si>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</si>
  <si>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</si>
  <si>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</si>
  <si>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</si>
  <si>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</si>
  <si>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</si>
  <si>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</si>
  <si>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</si>
  <si>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</si>
  <si>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</si>
  <si>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</si>
  <si>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</si>
  <si>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</si>
  <si>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</si>
  <si>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</si>
  <si>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</si>
  <si>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</si>
  <si>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</si>
  <si>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</si>
  <si>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</si>
  <si>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</si>
  <si>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</si>
  <si>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</si>
  <si>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</si>
  <si>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</si>
  <si>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</si>
  <si>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</si>
  <si>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</si>
  <si>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</si>
  <si>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</si>
  <si>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</si>
  <si>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</si>
  <si>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</si>
  <si>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</si>
  <si>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</si>
  <si>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</si>
  <si>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</si>
  <si>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</si>
  <si>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</si>
  <si>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</si>
  <si>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</si>
  <si>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</si>
  <si>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</si>
  <si>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</si>
  <si>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</si>
  <si>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</si>
  <si>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</si>
  <si>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</si>
  <si>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</si>
  <si>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</si>
  <si>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</si>
  <si>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</si>
  <si>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</si>
  <si>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</si>
  <si>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</si>
  <si>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</si>
  <si>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</si>
  <si>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</si>
  <si>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</si>
  <si>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</si>
  <si>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</si>
  <si>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</si>
  <si>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</si>
  <si>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</si>
  <si>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</si>
  <si>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</si>
  <si>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</si>
  <si>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</si>
  <si>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</si>
  <si>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</si>
  <si>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</si>
  <si>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</si>
  <si>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</si>
  <si>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</si>
  <si>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</si>
  <si>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</si>
  <si>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</si>
  <si>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</si>
  <si>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</si>
  <si>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</si>
  <si>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</si>
  <si>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</si>
  <si>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</si>
  <si>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</si>
  <si>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</si>
  <si>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</si>
  <si>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</si>
  <si>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</si>
  <si>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</si>
  <si>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</si>
  <si>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</si>
  <si>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</si>
  <si>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</si>
  <si>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</si>
  <si>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</si>
  <si>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</si>
  <si>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</si>
  <si>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</si>
  <si>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</si>
  <si>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</si>
  <si>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</si>
  <si>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</si>
  <si>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</si>
  <si>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</si>
  <si>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</si>
  <si>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</si>
  <si>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</si>
  <si>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</si>
  <si>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</si>
  <si>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</si>
  <si>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</si>
  <si>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</si>
  <si>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</si>
  <si>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</si>
  <si>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</si>
  <si>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</si>
  <si>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</si>
  <si>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</si>
  <si>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</si>
  <si>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</si>
  <si>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</si>
  <si>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</si>
  <si>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</si>
  <si>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</si>
  <si>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</si>
  <si>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</si>
  <si>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</si>
  <si>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</si>
  <si>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</si>
  <si>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</si>
  <si>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</si>
  <si>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</si>
  <si>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</si>
  <si>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</si>
  <si>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</si>
  <si>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</si>
  <si>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</si>
  <si>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</si>
  <si>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</si>
  <si>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</si>
  <si>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</si>
  <si>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</si>
  <si>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</si>
  <si>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</si>
  <si>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</si>
  <si>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</si>
  <si>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</si>
  <si>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</si>
  <si>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</si>
  <si>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</si>
  <si>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</si>
  <si>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</si>
  <si>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</si>
  <si>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</si>
  <si>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</si>
  <si>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</si>
  <si>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</si>
  <si>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</si>
  <si>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</si>
  <si>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</si>
  <si>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</si>
  <si>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</si>
  <si>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</si>
  <si>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</si>
  <si>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</si>
  <si>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</si>
  <si>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</si>
  <si>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</si>
  <si>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</si>
  <si>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</si>
  <si>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</si>
  <si>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</si>
  <si>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</si>
  <si>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</si>
  <si>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</si>
  <si>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</si>
  <si>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</si>
  <si>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</si>
  <si>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</si>
  <si>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</si>
  <si>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</si>
  <si>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</si>
  <si>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</si>
  <si>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</si>
  <si>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</si>
  <si>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</si>
  <si>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</si>
  <si>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</si>
  <si>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</si>
  <si>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</si>
  <si>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</si>
  <si>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</si>
  <si>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</si>
  <si>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</si>
  <si>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</si>
  <si>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</si>
  <si>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</si>
  <si>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</si>
  <si>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</si>
  <si>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</si>
  <si>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</si>
  <si>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</si>
  <si>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</si>
  <si>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</si>
  <si>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</si>
  <si>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</si>
  <si>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</si>
  <si>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</si>
  <si>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</si>
  <si>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</si>
  <si>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</si>
  <si>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</si>
  <si>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</si>
  <si>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</si>
  <si>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</si>
  <si>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</si>
  <si>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</si>
  <si>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</si>
  <si>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</si>
  <si>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</si>
  <si>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</si>
  <si>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</si>
  <si>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</si>
  <si>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</si>
  <si>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</si>
  <si>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</si>
  <si>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</si>
  <si>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</si>
  <si>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</si>
  <si>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</si>
  <si>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</si>
  <si>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</si>
  <si>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</si>
  <si>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</si>
  <si>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</si>
  <si>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</si>
  <si>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</si>
  <si>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</si>
  <si>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</si>
  <si>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</si>
  <si>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</si>
  <si>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</si>
  <si>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</si>
  <si>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</si>
  <si>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</si>
  <si>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</si>
  <si>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</si>
  <si>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</si>
  <si>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</si>
  <si>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</si>
  <si>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</si>
  <si>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</si>
  <si>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</si>
  <si>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</si>
  <si>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</si>
  <si>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</si>
  <si>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</si>
  <si>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</si>
  <si>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</si>
  <si>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</si>
  <si>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</si>
  <si>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</si>
  <si>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</si>
  <si>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</si>
  <si>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</si>
  <si>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</si>
  <si>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</si>
  <si>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</si>
  <si>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</si>
  <si>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</si>
  <si>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</si>
  <si>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</si>
  <si>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</si>
  <si>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</si>
  <si>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</si>
  <si>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</si>
  <si>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</si>
  <si>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</si>
  <si>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</si>
  <si>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</si>
  <si>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</si>
  <si>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</si>
  <si>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</si>
  <si>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</si>
  <si>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</si>
  <si>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</si>
  <si>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</si>
  <si>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</si>
  <si>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</si>
  <si>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</si>
  <si>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</si>
  <si>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</si>
  <si>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</si>
  <si>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</si>
  <si>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</si>
  <si>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</si>
  <si>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</si>
  <si>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</si>
  <si>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</si>
  <si>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</si>
  <si>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</si>
  <si>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</si>
  <si>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</si>
  <si>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</si>
  <si>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</si>
  <si>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</si>
  <si>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</si>
  <si>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</si>
  <si>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</si>
  <si>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</si>
  <si>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</si>
  <si>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</si>
  <si>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</si>
  <si>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</si>
  <si>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</si>
  <si>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</si>
  <si>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</si>
  <si>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</si>
  <si>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</si>
  <si>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</si>
  <si>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</si>
  <si>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</si>
  <si>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</si>
  <si>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</si>
  <si>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</si>
  <si>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</si>
  <si>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</si>
  <si>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</si>
  <si>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</si>
  <si>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</si>
  <si>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</si>
  <si>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</si>
  <si>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</si>
  <si>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</si>
  <si>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</si>
  <si>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</si>
  <si>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</si>
  <si>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</si>
  <si>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</si>
  <si>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</si>
  <si>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</si>
  <si>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</si>
  <si>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</si>
  <si>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</si>
  <si>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</si>
  <si>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</si>
  <si>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</si>
  <si>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</si>
  <si>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</si>
  <si>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</si>
  <si>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</si>
  <si>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</si>
  <si>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</si>
  <si>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</si>
  <si>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</si>
  <si>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</si>
  <si>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</si>
  <si>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</si>
  <si>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</si>
  <si>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</si>
  <si>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</si>
  <si>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</si>
  <si>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</si>
  <si>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</si>
  <si>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</si>
  <si>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</si>
  <si>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</si>
  <si>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</si>
  <si>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</si>
  <si>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</si>
  <si>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</si>
  <si>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</si>
  <si>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</si>
  <si>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</si>
  <si>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</si>
  <si>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</si>
  <si>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</si>
  <si>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</si>
  <si>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</si>
  <si>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</si>
  <si>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</si>
  <si>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</si>
  <si>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</si>
  <si>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</si>
  <si>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</si>
  <si>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</si>
  <si>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</si>
  <si>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</si>
  <si>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</si>
  <si>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</si>
  <si>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</si>
  <si>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</si>
  <si>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</si>
  <si>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</si>
  <si>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</si>
  <si>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</si>
  <si>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</si>
  <si>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</si>
  <si>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</si>
  <si>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</si>
  <si>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</si>
  <si>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</si>
  <si>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</si>
  <si>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</si>
  <si>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</si>
  <si>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</si>
  <si>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</si>
  <si>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</si>
  <si>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</si>
  <si>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</si>
  <si>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</si>
  <si>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</si>
  <si>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</si>
  <si>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</si>
  <si>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</si>
  <si>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</si>
  <si>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</si>
  <si>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</si>
  <si>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</si>
  <si>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</si>
  <si>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</si>
  <si>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</si>
  <si>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</si>
  <si>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</si>
  <si>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</si>
  <si>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</si>
  <si>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</si>
  <si>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</si>
  <si>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</si>
  <si>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</si>
  <si>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</si>
  <si>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</si>
  <si>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</si>
  <si>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</si>
  <si>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</si>
  <si>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</si>
  <si>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</si>
  <si>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</si>
  <si>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</si>
  <si>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</si>
  <si>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</si>
  <si>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</si>
  <si>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</si>
  <si>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</si>
  <si>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</si>
  <si>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</si>
  <si>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</si>
  <si>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</si>
  <si>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</si>
  <si>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</si>
  <si>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</si>
  <si>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</si>
  <si>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</si>
  <si>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</si>
  <si>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</si>
  <si>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</si>
  <si>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</si>
  <si>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</si>
  <si>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</si>
  <si>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</si>
  <si>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</si>
  <si>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</si>
  <si>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</si>
  <si>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</si>
  <si>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</si>
  <si>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</si>
  <si>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</si>
  <si>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</si>
  <si>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</si>
  <si>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</si>
  <si>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</si>
  <si>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</si>
  <si>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</si>
  <si>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</si>
  <si>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</si>
  <si>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</si>
  <si>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</si>
  <si>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</si>
  <si>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</si>
  <si>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</si>
  <si>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</si>
  <si>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</si>
  <si>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</si>
  <si>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</si>
  <si>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</si>
  <si>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</si>
  <si>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</si>
  <si>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</si>
  <si>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</si>
  <si>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</si>
  <si>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</si>
  <si>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</si>
  <si>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</si>
  <si>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</si>
  <si>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</si>
  <si>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</si>
  <si>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</si>
  <si>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</si>
  <si>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</si>
  <si>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</si>
  <si>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</si>
  <si>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</si>
  <si>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</si>
  <si>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</si>
  <si>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</si>
  <si>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</si>
  <si>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</si>
  <si>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</si>
  <si>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</si>
  <si>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</si>
  <si>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</si>
  <si>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</si>
  <si>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</si>
  <si>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</si>
  <si>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</si>
  <si>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</si>
  <si>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</si>
  <si>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</si>
  <si>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</si>
  <si>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</si>
  <si>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</si>
  <si>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</si>
  <si>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</si>
  <si>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</si>
  <si>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</si>
  <si>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</si>
  <si>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</si>
  <si>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</si>
  <si>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</si>
  <si>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</si>
  <si>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</si>
  <si>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</si>
  <si>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</si>
  <si>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</si>
  <si>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</si>
  <si>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</si>
  <si>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</si>
  <si>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</si>
  <si>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</si>
  <si>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</si>
  <si>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</si>
  <si>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</si>
  <si>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</si>
  <si>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</si>
  <si>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</si>
  <si>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</si>
  <si>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</si>
  <si>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</si>
  <si>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</si>
  <si>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</si>
  <si>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</si>
  <si>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</si>
  <si>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</si>
  <si>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</si>
  <si>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</si>
  <si>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</si>
  <si>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</si>
  <si>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</si>
  <si>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</si>
  <si>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</si>
  <si>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</si>
  <si>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</si>
  <si>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</si>
  <si>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</si>
  <si>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</si>
  <si>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</si>
  <si>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</si>
  <si>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</si>
  <si>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</si>
  <si>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</si>
  <si>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</si>
  <si>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</si>
  <si>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</si>
  <si>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</si>
  <si>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</si>
  <si>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</si>
  <si>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</si>
  <si>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</si>
  <si>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</si>
  <si>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</si>
  <si>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</si>
  <si>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</si>
  <si>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</si>
  <si>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</si>
  <si>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</si>
  <si>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</si>
  <si>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</si>
  <si>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</si>
  <si>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</si>
  <si>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</si>
  <si>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</si>
  <si>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</si>
  <si>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</si>
  <si>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</si>
  <si>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</si>
  <si>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</si>
  <si>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</si>
  <si>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</si>
  <si>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</si>
  <si>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</si>
  <si>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</si>
  <si>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</si>
  <si>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</si>
  <si>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</si>
  <si>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</si>
  <si>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</si>
  <si>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</si>
  <si>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</si>
  <si>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</si>
  <si>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</si>
  <si>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</si>
  <si>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</si>
  <si>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</si>
  <si>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</si>
  <si>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</si>
  <si>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</si>
  <si>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</si>
  <si>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</si>
  <si>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</si>
  <si>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</si>
  <si>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</si>
  <si>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</si>
  <si>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</si>
  <si>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</si>
  <si>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</si>
  <si>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</si>
  <si>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</si>
  <si>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</si>
  <si>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</si>
  <si>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</si>
  <si>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</si>
  <si>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</si>
  <si>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</si>
  <si>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</si>
  <si>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</si>
  <si>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</si>
  <si>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</si>
  <si>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</si>
  <si>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</si>
  <si>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</si>
  <si>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</si>
  <si>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</si>
  <si>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</si>
  <si>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</si>
  <si>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</si>
  <si>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</si>
  <si>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</si>
  <si>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</si>
  <si>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</si>
  <si>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</si>
  <si>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</si>
  <si>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</si>
  <si>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</si>
  <si>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</si>
  <si>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</si>
  <si>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</si>
  <si>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</si>
  <si>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</si>
  <si>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</si>
  <si>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</si>
  <si>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</si>
  <si>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</si>
  <si>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</si>
  <si>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</si>
  <si>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</si>
  <si>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</si>
  <si>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</si>
  <si>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</si>
  <si>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</si>
  <si>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</si>
  <si>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</si>
  <si>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</si>
  <si>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</si>
  <si>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</si>
  <si>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</si>
  <si>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</si>
  <si>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</si>
  <si>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</si>
  <si>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</si>
  <si>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</si>
  <si>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</si>
  <si>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</si>
  <si>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</si>
  <si>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</si>
  <si>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</si>
  <si>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</si>
  <si>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</si>
  <si>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</si>
  <si>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</si>
  <si>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</si>
  <si>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</si>
  <si>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</si>
  <si>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</si>
  <si>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</si>
  <si>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</si>
  <si>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</si>
  <si>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</si>
  <si>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</si>
  <si>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</si>
  <si>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</si>
  <si>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</si>
  <si>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</si>
  <si>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</si>
  <si>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</si>
  <si>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</si>
  <si>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</si>
  <si>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</si>
  <si>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</si>
  <si>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</si>
  <si>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</si>
  <si>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</si>
  <si>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</si>
  <si>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</si>
  <si>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</si>
  <si>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</si>
  <si>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</si>
  <si>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</si>
  <si>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</si>
  <si>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</si>
  <si>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</si>
  <si>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</si>
  <si>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</si>
  <si>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</si>
  <si>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</si>
  <si>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</si>
  <si>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</si>
  <si>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</si>
  <si>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</si>
  <si>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</si>
  <si>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</si>
  <si>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</si>
  <si>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</si>
  <si>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</si>
  <si>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</si>
  <si>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</si>
  <si>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</si>
  <si>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</si>
  <si>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</si>
  <si>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</si>
  <si>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</si>
  <si>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</si>
  <si>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</si>
  <si>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</si>
  <si>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</si>
  <si>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</si>
  <si>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</si>
  <si>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</si>
  <si>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</si>
  <si>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</si>
  <si>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</si>
  <si>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</si>
  <si>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</si>
  <si>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</si>
  <si>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</si>
  <si>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</si>
  <si>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</si>
  <si>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</si>
  <si>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</si>
  <si>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</si>
  <si>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</si>
  <si>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</si>
  <si>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</si>
  <si>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</si>
  <si>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</si>
  <si>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</si>
  <si>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</si>
  <si>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</si>
  <si>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</si>
  <si>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</si>
  <si>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</si>
  <si>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</si>
  <si>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</si>
  <si>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</si>
  <si>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</si>
  <si>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</si>
  <si>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</si>
  <si>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</si>
  <si>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</si>
  <si>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</si>
  <si>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</si>
  <si>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</si>
  <si>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</si>
  <si>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</si>
  <si>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</si>
  <si>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</si>
  <si>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</si>
  <si>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</si>
  <si>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</si>
  <si>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</si>
  <si>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</si>
  <si>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</si>
  <si>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</si>
  <si>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</si>
  <si>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</si>
  <si>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</si>
  <si>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</si>
  <si>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</si>
  <si>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</si>
  <si>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</si>
  <si>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</si>
  <si>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</si>
  <si>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</si>
  <si>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</si>
  <si>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</si>
  <si>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</si>
  <si>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</si>
  <si>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</si>
  <si>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</si>
  <si>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</si>
  <si>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</si>
  <si>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</si>
  <si>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</si>
  <si>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</si>
  <si>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</si>
  <si>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</si>
  <si>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</si>
  <si>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</si>
  <si>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</si>
  <si>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</si>
  <si>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</si>
  <si>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</si>
  <si>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</si>
  <si>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</si>
  <si>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</si>
  <si>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</si>
  <si>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</si>
  <si>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</si>
  <si>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</si>
  <si>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</si>
  <si>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</si>
  <si>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</si>
  <si>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</si>
  <si>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</si>
  <si>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</si>
  <si>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</si>
  <si>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</si>
  <si>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</si>
  <si>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</si>
  <si>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</si>
  <si>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</si>
  <si>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</si>
  <si>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</si>
  <si>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</si>
  <si>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</si>
  <si>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</si>
  <si>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</si>
  <si>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</si>
  <si>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</si>
  <si>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</si>
  <si>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</si>
  <si>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</si>
  <si>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</si>
  <si>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</si>
  <si>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</si>
  <si>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</si>
  <si>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</si>
  <si>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</si>
  <si>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</si>
  <si>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</si>
  <si>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</si>
  <si>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</si>
  <si>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</si>
  <si>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</si>
  <si>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</si>
  <si>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</si>
  <si>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</si>
  <si>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</si>
  <si>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</si>
  <si>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</si>
  <si>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</si>
  <si>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</si>
  <si>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</si>
  <si>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</si>
  <si>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</si>
  <si>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</si>
  <si>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</si>
  <si>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</si>
  <si>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</si>
  <si>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</si>
  <si>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</si>
  <si>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</si>
  <si>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</si>
  <si>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</si>
  <si>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</si>
  <si>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</si>
  <si>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</si>
  <si>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</si>
  <si>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</si>
  <si>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</si>
  <si>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</si>
  <si>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</si>
  <si>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</si>
  <si>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</si>
  <si>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</si>
  <si>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</si>
  <si>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</si>
  <si>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</si>
  <si>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</si>
  <si>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</si>
  <si>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</si>
  <si>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</si>
  <si>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</si>
  <si>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</si>
  <si>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</si>
  <si>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</si>
  <si>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</si>
  <si>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</si>
  <si>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</si>
  <si>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</si>
  <si>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</si>
  <si>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</si>
  <si>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</si>
  <si>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</si>
  <si>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</si>
  <si>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</si>
  <si>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</si>
  <si>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</si>
  <si>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</si>
  <si>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</si>
  <si>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</si>
  <si>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</si>
  <si>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</si>
  <si>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</si>
  <si>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</si>
  <si>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</si>
  <si>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</si>
  <si>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</si>
  <si>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</si>
  <si>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</si>
  <si>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</si>
  <si>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</si>
  <si>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</si>
  <si>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</si>
  <si>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</si>
  <si>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</si>
  <si>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</si>
  <si>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</si>
  <si>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</si>
  <si>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</si>
  <si>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</si>
  <si>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</si>
  <si>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</si>
  <si>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</si>
  <si>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</si>
  <si>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</si>
  <si>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</si>
  <si>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</si>
  <si>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</si>
  <si>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</si>
  <si>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</si>
  <si>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</si>
  <si>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</si>
  <si>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</si>
  <si>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</si>
  <si>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</si>
  <si>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</si>
  <si>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</si>
  <si>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</si>
  <si>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</si>
  <si>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</si>
  <si>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</si>
  <si>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</si>
  <si>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</si>
  <si>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</si>
  <si>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</si>
  <si>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</si>
  <si>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</si>
  <si>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</si>
  <si>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</si>
  <si>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</si>
  <si>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</si>
  <si>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</si>
  <si>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</si>
  <si>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</si>
  <si>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</si>
  <si>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</si>
  <si>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</si>
  <si>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</si>
  <si>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</si>
  <si>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</si>
  <si>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</si>
  <si>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</si>
  <si>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</si>
  <si>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</si>
  <si>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</si>
  <si>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</si>
  <si>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</si>
  <si>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</si>
  <si>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</si>
  <si>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</si>
  <si>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</si>
  <si>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</si>
  <si>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</si>
  <si>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</si>
  <si>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</si>
  <si>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</si>
  <si>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</si>
  <si>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</si>
  <si>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</si>
  <si>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</si>
  <si>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</si>
  <si>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</si>
  <si>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</si>
  <si>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</si>
  <si>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</si>
  <si>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</si>
  <si>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</si>
  <si>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</si>
  <si>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</si>
  <si>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</si>
  <si>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</si>
  <si>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</si>
  <si>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</si>
  <si>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</si>
  <si>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</si>
  <si>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</si>
  <si>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</si>
  <si>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</si>
  <si>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</si>
  <si>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</si>
  <si>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</si>
  <si>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</si>
  <si>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</si>
  <si>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</si>
  <si>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</si>
  <si>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</si>
  <si>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</si>
  <si>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</si>
  <si>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</si>
  <si>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</si>
  <si>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</si>
  <si>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</si>
  <si>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</si>
  <si>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</si>
  <si>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</si>
  <si>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</si>
  <si>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</si>
  <si>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</si>
  <si>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</si>
  <si>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</si>
  <si>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</si>
  <si>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</si>
  <si>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</si>
  <si>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</si>
  <si>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</si>
  <si>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</si>
  <si>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</si>
  <si>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</si>
  <si>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</si>
  <si>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</si>
  <si>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</si>
  <si>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</si>
  <si>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</si>
  <si>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</si>
  <si>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</si>
  <si>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</si>
  <si>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</si>
  <si>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</si>
  <si>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</si>
  <si>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</si>
  <si>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</si>
  <si>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</si>
  <si>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</si>
  <si>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</si>
  <si>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</si>
  <si>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</si>
  <si>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</si>
  <si>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</si>
  <si>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</si>
  <si>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</si>
  <si>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</si>
  <si>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</si>
  <si>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</si>
  <si>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</si>
  <si>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</si>
  <si>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</si>
  <si>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</si>
  <si>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</si>
  <si>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</si>
  <si>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</si>
  <si>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</si>
  <si>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</si>
  <si>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</si>
  <si>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</si>
  <si>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</si>
  <si>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</si>
  <si>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</si>
  <si>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</si>
  <si>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</si>
  <si>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</si>
  <si>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</si>
  <si>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</si>
  <si>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</si>
  <si>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</si>
  <si>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</si>
  <si>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</si>
  <si>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</si>
  <si>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</si>
  <si>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</si>
  <si>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</si>
  <si>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</si>
  <si>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</si>
  <si>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</si>
  <si>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</si>
  <si>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</si>
  <si>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</si>
  <si>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</si>
  <si>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</si>
  <si>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</si>
  <si>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</si>
  <si>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</si>
  <si>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</si>
  <si>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</si>
  <si>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</si>
  <si>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</si>
  <si>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</si>
  <si>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</si>
  <si>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</si>
  <si>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</si>
  <si>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</si>
  <si>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</si>
  <si>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</si>
  <si>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</si>
  <si>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</si>
  <si>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</si>
  <si>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</si>
  <si>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</si>
  <si>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</si>
  <si>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</si>
  <si>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</si>
  <si>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</si>
  <si>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</si>
  <si>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</si>
  <si>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</si>
  <si>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</si>
  <si>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</si>
  <si>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</si>
  <si>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</si>
  <si>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</si>
  <si>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</si>
  <si>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</si>
  <si>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</si>
  <si>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</si>
  <si>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</si>
  <si>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</si>
  <si>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</si>
  <si>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</si>
  <si>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</si>
  <si>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</si>
  <si>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</si>
  <si>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</si>
  <si>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</si>
  <si>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</si>
  <si>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</si>
  <si>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</si>
  <si>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</si>
  <si>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</si>
  <si>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</si>
  <si>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</si>
  <si>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</si>
  <si>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</si>
  <si>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</si>
  <si>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</si>
  <si>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</si>
  <si>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</si>
  <si>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</si>
  <si>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</si>
  <si>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</si>
  <si>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</si>
  <si>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</si>
  <si>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</si>
  <si>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</si>
  <si>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</si>
  <si>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</si>
  <si>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</si>
  <si>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</si>
  <si>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</si>
  <si>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</si>
  <si>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</si>
  <si>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</si>
  <si>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</si>
  <si>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</si>
  <si>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</si>
  <si>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</si>
  <si>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</si>
  <si>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</si>
  <si>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</si>
  <si>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</si>
  <si>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</si>
  <si>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</si>
  <si>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</si>
  <si>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</si>
  <si>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</si>
  <si>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</si>
  <si>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</si>
  <si>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</si>
  <si>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</si>
  <si>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</si>
  <si>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</si>
  <si>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</si>
  <si>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</si>
  <si>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</si>
  <si>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</si>
  <si>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</si>
  <si>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</si>
  <si>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</si>
  <si>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</si>
  <si>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</si>
  <si>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</si>
  <si>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</si>
  <si>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</si>
  <si>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</si>
  <si>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</si>
  <si>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</si>
  <si>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</si>
  <si>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</si>
  <si>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</si>
  <si>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</si>
  <si>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</si>
  <si>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</si>
  <si>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</si>
  <si>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</si>
  <si>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</si>
  <si>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</si>
  <si>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</si>
  <si>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</si>
  <si>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</si>
  <si>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</si>
  <si>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</si>
  <si>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</si>
  <si>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</si>
  <si>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</si>
  <si>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</si>
  <si>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</si>
  <si>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</si>
  <si>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</si>
  <si>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</si>
  <si>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</si>
  <si>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</si>
  <si>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</si>
  <si>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</si>
  <si>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</si>
  <si>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</si>
  <si>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</si>
  <si>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</si>
  <si>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</si>
  <si>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</si>
  <si>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</si>
  <si>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</si>
  <si>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</si>
  <si>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</si>
  <si>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</si>
  <si>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</si>
  <si>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</si>
  <si>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</si>
  <si>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</si>
  <si>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</si>
  <si>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</si>
  <si>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</si>
  <si>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</si>
  <si>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</si>
  <si>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</si>
  <si>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</si>
  <si>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</si>
  <si>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</si>
  <si>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</si>
  <si>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</si>
  <si>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</si>
  <si>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</si>
  <si>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</si>
  <si>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</si>
  <si>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</si>
  <si>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</si>
  <si>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</si>
  <si>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</si>
  <si>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</si>
  <si>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</si>
  <si>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</si>
  <si>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</si>
  <si>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</si>
  <si>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</si>
  <si>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</si>
  <si>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</si>
  <si>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</si>
  <si>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</si>
  <si>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</si>
  <si>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</si>
  <si>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</si>
  <si>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</si>
  <si>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</si>
  <si>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</si>
  <si>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</si>
  <si>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</si>
  <si>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</si>
  <si>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</si>
  <si>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</si>
  <si>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</si>
  <si>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</si>
  <si>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</si>
  <si>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</si>
  <si>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</si>
  <si>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</si>
  <si>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</si>
  <si>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</si>
  <si>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</si>
  <si>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</si>
  <si>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</si>
  <si>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</si>
  <si>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</si>
  <si>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</si>
  <si>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</si>
  <si>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</si>
  <si>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</si>
  <si>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</si>
  <si>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</si>
  <si>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</si>
  <si>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</si>
  <si>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</si>
  <si>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</si>
  <si>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</si>
  <si>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</si>
  <si>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</si>
  <si>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</si>
  <si>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</si>
  <si>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</si>
  <si>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</si>
  <si>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</si>
  <si>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</si>
  <si>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</si>
  <si>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</si>
  <si>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</si>
  <si>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</si>
  <si>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</si>
  <si>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</si>
  <si>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</si>
  <si>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</si>
  <si>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</si>
  <si>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</si>
  <si>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</si>
  <si>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</si>
  <si>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</si>
  <si>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</si>
  <si>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</si>
  <si>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</si>
  <si>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</si>
  <si>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</si>
  <si>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</si>
  <si>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</si>
  <si>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</si>
  <si>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</si>
  <si>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</si>
  <si>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</si>
  <si>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</si>
  <si>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</si>
  <si>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</si>
  <si>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</si>
  <si>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</si>
  <si>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</si>
  <si>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</si>
  <si>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</si>
  <si>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</si>
  <si>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</si>
  <si>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</si>
  <si>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</si>
  <si>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</si>
  <si>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</si>
  <si>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</si>
  <si>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</si>
  <si>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</si>
  <si>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</si>
  <si>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</si>
  <si>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</si>
  <si>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</si>
  <si>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</si>
  <si>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</si>
  <si>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</si>
  <si>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</si>
  <si>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</si>
  <si>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</si>
  <si>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</si>
  <si>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</si>
  <si>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</si>
  <si>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</si>
  <si>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</si>
  <si>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</si>
  <si>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</si>
  <si>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</si>
  <si>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</si>
  <si>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</si>
  <si>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</si>
  <si>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</si>
  <si>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</si>
  <si>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</si>
  <si>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</si>
  <si>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</si>
  <si>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</si>
  <si>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</si>
  <si>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</si>
  <si>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</si>
  <si>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</si>
  <si>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</si>
  <si>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</si>
  <si>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</si>
  <si>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</si>
  <si>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</si>
  <si>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</si>
  <si>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</si>
  <si>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</si>
  <si>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</si>
  <si>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</si>
  <si>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</si>
  <si>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</si>
  <si>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</si>
  <si>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</si>
  <si>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</si>
  <si>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</si>
  <si>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</si>
  <si>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</si>
  <si>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</si>
  <si>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</si>
  <si>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</si>
  <si>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</si>
  <si>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</si>
  <si>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</si>
  <si>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</si>
  <si>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</si>
  <si>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</si>
  <si>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</si>
  <si>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</si>
  <si>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</si>
  <si>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</si>
  <si>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</si>
  <si>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</si>
  <si>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</si>
  <si>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</si>
  <si>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</si>
  <si>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</si>
  <si>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</si>
  <si>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</si>
  <si>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</si>
  <si>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</si>
  <si>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</si>
  <si>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</si>
  <si>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</si>
  <si>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</si>
  <si>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</si>
  <si>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</si>
  <si>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</si>
  <si>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</si>
  <si>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</si>
  <si>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</si>
  <si>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</si>
  <si>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</si>
  <si>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</si>
  <si>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</si>
  <si>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</si>
  <si>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</si>
  <si>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</si>
  <si>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</si>
  <si>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</si>
  <si>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</si>
  <si>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</si>
  <si>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</si>
  <si>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</si>
  <si>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</si>
  <si>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</si>
  <si>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</si>
  <si>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</si>
  <si>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</si>
  <si>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</si>
  <si>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</si>
  <si>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</si>
  <si>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</si>
  <si>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</si>
  <si>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</si>
  <si>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</si>
  <si>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</si>
  <si>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</si>
  <si>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</si>
  <si>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</si>
  <si>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</si>
  <si>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</si>
  <si>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</si>
  <si>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</si>
  <si>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</si>
  <si>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</si>
  <si>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</si>
  <si>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</si>
  <si>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</si>
  <si>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</si>
  <si>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</si>
  <si>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</si>
  <si>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</si>
  <si>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</si>
  <si>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</si>
  <si>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</si>
  <si>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</si>
  <si>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</si>
  <si>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</si>
  <si>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</si>
  <si>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</si>
  <si>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</si>
  <si>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</si>
  <si>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</si>
  <si>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</si>
  <si>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</si>
  <si>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</si>
  <si>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</si>
  <si>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</si>
  <si>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</si>
  <si>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</si>
  <si>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</si>
  <si>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</si>
  <si>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</si>
  <si>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</si>
  <si>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</si>
  <si>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</si>
  <si>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</si>
  <si>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</si>
  <si>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</si>
  <si>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</si>
  <si>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</si>
  <si>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</si>
  <si>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</si>
  <si>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</si>
  <si>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</si>
  <si>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</si>
  <si>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</si>
  <si>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</si>
  <si>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</si>
  <si>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</si>
  <si>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</si>
  <si>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</si>
  <si>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</si>
  <si>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</si>
  <si>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</si>
  <si>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</si>
  <si>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</si>
  <si>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</si>
  <si>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</si>
  <si>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</si>
  <si>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</si>
  <si>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</si>
  <si>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</si>
  <si>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</si>
  <si>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</si>
  <si>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</si>
  <si>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</si>
  <si>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</si>
  <si>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</si>
  <si>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</si>
  <si>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</si>
  <si>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</si>
  <si>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</si>
  <si>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</si>
  <si>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</si>
  <si>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</si>
  <si>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</si>
  <si>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</si>
  <si>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</si>
  <si>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</si>
  <si>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</si>
  <si>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</si>
  <si>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</si>
  <si>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</si>
  <si>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</si>
  <si>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</si>
  <si>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</si>
  <si>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</si>
  <si>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</si>
  <si>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</si>
  <si>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</si>
  <si>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</si>
  <si>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</si>
  <si>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</si>
  <si>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</si>
  <si>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</si>
  <si>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</si>
  <si>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</si>
  <si>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</si>
  <si>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</si>
  <si>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</si>
  <si>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</si>
  <si>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</si>
  <si>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</si>
  <si>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</si>
  <si>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</si>
  <si>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</si>
  <si>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</si>
  <si>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</si>
  <si>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</si>
  <si>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</si>
  <si>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</si>
  <si>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</si>
  <si>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</si>
  <si>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</si>
  <si>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</si>
  <si>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</si>
  <si>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</si>
  <si>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</si>
  <si>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</si>
  <si>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</si>
  <si>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</si>
  <si>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</si>
  <si>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</si>
  <si>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</si>
  <si>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</si>
  <si>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</si>
  <si>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</si>
  <si>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</si>
  <si>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</si>
  <si>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</si>
  <si>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</si>
  <si>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</si>
  <si>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</si>
  <si>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</si>
  <si>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</si>
  <si>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</si>
  <si>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</si>
  <si>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</si>
  <si>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</si>
  <si>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</si>
  <si>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</si>
  <si>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</si>
  <si>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</si>
  <si>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</si>
  <si>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</si>
  <si>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</si>
  <si>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</si>
  <si>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</si>
  <si>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</si>
  <si>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</si>
  <si>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</si>
  <si>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</si>
  <si>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</si>
  <si>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</si>
  <si>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</si>
  <si>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</si>
  <si>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</si>
  <si>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</si>
  <si>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</si>
  <si>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</si>
  <si>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</si>
  <si>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</si>
  <si>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</si>
  <si>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</si>
  <si>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</si>
  <si>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</si>
  <si>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</si>
  <si>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</si>
  <si>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</si>
  <si>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</si>
  <si>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</si>
  <si>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</si>
  <si>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</si>
  <si>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</si>
  <si>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</si>
  <si>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</si>
  <si>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</si>
  <si>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</si>
  <si>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</si>
  <si>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</si>
  <si>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</si>
  <si>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</si>
  <si>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</si>
  <si>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</si>
  <si>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</si>
  <si>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</si>
  <si>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</si>
  <si>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</si>
  <si>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</si>
  <si>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</si>
  <si>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</si>
  <si>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</si>
  <si>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</si>
  <si>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</si>
  <si>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</si>
  <si>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</si>
  <si>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</si>
  <si>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</si>
  <si>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</si>
  <si>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</si>
  <si>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</si>
  <si>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</si>
  <si>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</si>
  <si>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</si>
  <si>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</si>
  <si>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</si>
  <si>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</si>
  <si>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</si>
  <si>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</si>
  <si>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</si>
  <si>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</si>
  <si>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</si>
  <si>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</si>
  <si>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</si>
  <si>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</si>
  <si>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</si>
  <si>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</si>
  <si>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</si>
  <si>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</si>
  <si>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</si>
  <si>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</si>
  <si>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</si>
  <si>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</si>
  <si>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</si>
  <si>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</si>
  <si>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</si>
  <si>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</si>
  <si>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</si>
  <si>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</si>
  <si>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</si>
  <si>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</si>
  <si>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</si>
  <si>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</si>
  <si>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</si>
  <si>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</si>
  <si>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</si>
  <si>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</si>
  <si>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</si>
  <si>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</si>
  <si>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</si>
  <si>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</si>
  <si>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</si>
  <si>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</si>
  <si>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</si>
  <si>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</si>
  <si>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</si>
  <si>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</si>
  <si>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</si>
  <si>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</si>
  <si>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</si>
  <si>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</si>
  <si>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</si>
  <si>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</si>
  <si>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</si>
  <si>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</si>
  <si>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</si>
  <si>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</si>
  <si>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</si>
  <si>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</si>
  <si>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</si>
  <si>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</si>
  <si>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</si>
  <si>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</si>
  <si>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</si>
  <si>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</si>
  <si>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</si>
  <si>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</si>
  <si>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</si>
  <si>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</si>
  <si>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</si>
  <si>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</si>
  <si>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</si>
  <si>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</si>
  <si>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</si>
  <si>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</si>
  <si>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</si>
  <si>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</si>
  <si>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</si>
  <si>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</si>
  <si>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</si>
  <si>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</si>
  <si>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</si>
  <si>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</si>
  <si>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</si>
  <si>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</si>
  <si>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</si>
  <si>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</si>
  <si>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</si>
  <si>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</si>
  <si>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</si>
  <si>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</si>
  <si>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</si>
  <si>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</si>
  <si>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</si>
  <si>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</si>
  <si>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</si>
  <si>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</si>
  <si>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</si>
  <si>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</si>
  <si>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</si>
  <si>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</si>
  <si>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</si>
  <si>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</si>
  <si>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</si>
  <si>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</si>
  <si>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</si>
  <si>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</si>
  <si>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</si>
  <si>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</si>
  <si>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</si>
  <si>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</si>
  <si>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</si>
  <si>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</si>
  <si>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</si>
  <si>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</si>
  <si>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</si>
  <si>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</si>
  <si>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</si>
  <si>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</si>
  <si>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</si>
  <si>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</si>
  <si>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</si>
  <si>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</si>
  <si>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</si>
  <si>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</si>
  <si>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</si>
  <si>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</si>
  <si>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</si>
  <si>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</si>
  <si>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</si>
  <si>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</si>
  <si>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</si>
  <si>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</si>
  <si>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</si>
  <si>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</si>
  <si>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</si>
  <si>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</si>
  <si>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</si>
  <si>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</si>
  <si>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</si>
  <si>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</si>
  <si>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</si>
  <si>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</si>
  <si>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</si>
  <si>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</si>
  <si>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</si>
  <si>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</si>
  <si>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</si>
  <si>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</si>
  <si>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</si>
  <si>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</si>
  <si>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</si>
  <si>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</si>
  <si>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</si>
  <si>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</si>
  <si>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</si>
  <si>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</si>
  <si>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</si>
  <si>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</si>
  <si>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</si>
  <si>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</si>
  <si>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</si>
  <si>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</si>
  <si>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</si>
  <si>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</si>
  <si>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</si>
  <si>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</si>
  <si>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</si>
  <si>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</si>
  <si>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</si>
  <si>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</si>
  <si>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</si>
  <si>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</si>
  <si>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</si>
  <si>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</si>
  <si>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</si>
  <si>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</si>
  <si>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</si>
  <si>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</si>
  <si>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</si>
  <si>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</si>
  <si>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</si>
  <si>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</si>
  <si>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</si>
  <si>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</si>
  <si>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</si>
  <si>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</si>
  <si>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</si>
  <si>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</si>
  <si>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</si>
  <si>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</si>
  <si>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</si>
  <si>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</si>
  <si>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</si>
  <si>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</si>
  <si>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</si>
  <si>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</si>
  <si>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</si>
  <si>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</si>
  <si>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</si>
  <si>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</si>
  <si>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</si>
  <si>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</si>
  <si>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</si>
  <si>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</si>
  <si>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</si>
  <si>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</si>
  <si>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</si>
  <si>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</si>
  <si>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</si>
  <si>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</si>
  <si>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</si>
  <si>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</si>
  <si>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</si>
  <si>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</si>
  <si>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</si>
  <si>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</si>
  <si>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</si>
  <si>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</si>
  <si>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</si>
  <si>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</si>
  <si>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</si>
  <si>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</si>
  <si>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</si>
  <si>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</si>
  <si>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</si>
  <si>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</si>
  <si>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</si>
  <si>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</si>
  <si>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</si>
  <si>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</si>
  <si>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</si>
  <si>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</si>
  <si>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</si>
  <si>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</si>
  <si>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</si>
  <si>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</si>
  <si>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</si>
  <si>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</si>
  <si>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</si>
  <si>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</si>
  <si>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</si>
  <si>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</si>
  <si>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</si>
  <si>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</si>
  <si>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</si>
  <si>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</si>
  <si>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</si>
  <si>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</si>
  <si>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</si>
  <si>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</si>
  <si>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</si>
  <si>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</si>
  <si>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</si>
  <si>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</si>
  <si>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</si>
  <si>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</si>
  <si>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</si>
  <si>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</si>
  <si>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</si>
  <si>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</si>
  <si>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</si>
  <si>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</si>
  <si>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</si>
  <si>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</si>
  <si>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</si>
  <si>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</si>
  <si>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</si>
  <si>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</si>
  <si>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</si>
  <si>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</si>
  <si>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</si>
  <si>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</si>
  <si>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</si>
  <si>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</si>
  <si>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</si>
  <si>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</si>
  <si>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</si>
  <si>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</si>
  <si>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</si>
  <si>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</si>
  <si>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</si>
  <si>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</si>
  <si>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</si>
  <si>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</si>
  <si>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</si>
  <si>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</si>
  <si>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</si>
  <si>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</si>
  <si>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</si>
  <si>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</si>
  <si>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</si>
  <si>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</si>
  <si>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</si>
  <si>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</si>
  <si>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</si>
  <si>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</si>
  <si>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</si>
  <si>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</si>
  <si>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</si>
  <si>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</si>
  <si>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</si>
  <si>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</si>
  <si>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</si>
  <si>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</si>
  <si>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</si>
  <si>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</si>
  <si>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</si>
  <si>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</si>
  <si>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</si>
  <si>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</si>
  <si>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</si>
  <si>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</si>
  <si>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</si>
  <si>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</si>
  <si>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</si>
  <si>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</si>
  <si>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</si>
  <si>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</si>
  <si>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</si>
  <si>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</si>
  <si>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</si>
  <si>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</si>
  <si>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</si>
  <si>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</si>
  <si>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</si>
  <si>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</si>
  <si>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</si>
  <si>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</si>
  <si>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</si>
  <si>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</si>
  <si>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</si>
  <si>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</si>
  <si>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</si>
  <si>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</si>
  <si>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</si>
  <si>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</si>
  <si>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</si>
  <si>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</si>
  <si>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</si>
  <si>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</si>
  <si>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</si>
  <si>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</si>
  <si>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</si>
  <si>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</si>
  <si>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</si>
  <si>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</si>
  <si>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</si>
  <si>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</si>
  <si>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</si>
  <si>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</si>
  <si>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</si>
  <si>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</si>
  <si>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</si>
  <si>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</si>
  <si>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</si>
  <si>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</si>
  <si>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</si>
  <si>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</si>
  <si>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</si>
  <si>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</si>
  <si>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</si>
  <si>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</si>
  <si>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</si>
  <si>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</si>
  <si>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</si>
  <si>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</si>
  <si>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</si>
  <si>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</si>
  <si>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</si>
  <si>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</si>
  <si>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</si>
  <si>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</si>
  <si>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</si>
  <si>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</si>
  <si>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</si>
  <si>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</si>
  <si>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</si>
  <si>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</si>
  <si>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</si>
  <si>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</si>
  <si>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</si>
  <si>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</si>
  <si>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</si>
  <si>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</si>
  <si>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</si>
  <si>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</si>
  <si>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</si>
  <si>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</si>
  <si>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</si>
  <si>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</si>
  <si>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</si>
  <si>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</si>
  <si>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</si>
  <si>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</si>
  <si>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</si>
  <si>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</si>
  <si>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</si>
  <si>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</si>
  <si>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</si>
  <si>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</si>
  <si>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</si>
  <si>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</si>
  <si>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</si>
  <si>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</si>
  <si>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</si>
  <si>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</si>
  <si>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</si>
  <si>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</si>
  <si>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</si>
  <si>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</si>
  <si>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</si>
  <si>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</si>
  <si>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</si>
  <si>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</si>
  <si>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</si>
  <si>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</si>
  <si>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</si>
  <si>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</si>
  <si>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</si>
  <si>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</si>
  <si>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</si>
  <si>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</si>
  <si>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</si>
  <si>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</si>
  <si>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</si>
  <si>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</si>
  <si>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</si>
  <si>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</si>
  <si>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</si>
  <si>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</si>
  <si>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</si>
  <si>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</si>
  <si>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</si>
  <si>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</si>
  <si>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</si>
  <si>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</si>
  <si>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</si>
  <si>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</si>
  <si>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</si>
  <si>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</si>
  <si>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</si>
  <si>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</si>
  <si>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</si>
  <si>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</si>
  <si>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</si>
  <si>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</si>
  <si>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</si>
  <si>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</si>
  <si>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</si>
  <si>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</si>
  <si>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</si>
  <si>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</si>
  <si>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</si>
  <si>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</si>
  <si>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</si>
  <si>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</si>
  <si>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</si>
  <si>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</si>
  <si>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</si>
  <si>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</si>
  <si>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</si>
  <si>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</si>
  <si>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</si>
  <si>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</si>
  <si>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</si>
  <si>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</si>
  <si>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</si>
  <si>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</si>
  <si>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</si>
  <si>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</si>
  <si>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</si>
  <si>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</si>
  <si>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</si>
  <si>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</si>
  <si>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</si>
  <si>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</si>
  <si>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</si>
  <si>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</si>
  <si>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</si>
  <si>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</si>
  <si>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</si>
  <si>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</si>
  <si>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</si>
  <si>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</si>
  <si>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</si>
  <si>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</si>
  <si>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</si>
  <si>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</si>
  <si>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</si>
  <si>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</si>
  <si>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</si>
  <si>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</si>
  <si>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</si>
  <si>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</si>
  <si>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</si>
  <si>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</si>
  <si>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</si>
  <si>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</si>
  <si>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</si>
  <si>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</si>
  <si>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</si>
  <si>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</si>
  <si>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</si>
  <si>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</si>
  <si>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</si>
  <si>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</si>
  <si>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</si>
  <si>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</si>
  <si>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</si>
  <si>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</si>
  <si>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</si>
  <si>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</si>
  <si>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</si>
  <si>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</si>
  <si>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</si>
  <si>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</si>
  <si>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</si>
  <si>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</si>
  <si>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</si>
  <si>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</si>
  <si>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</si>
  <si>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</si>
  <si>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</si>
  <si>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</si>
  <si>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</si>
  <si>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</si>
  <si>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</si>
  <si>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</si>
  <si>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</si>
  <si>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</si>
  <si>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</si>
  <si>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</si>
  <si>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</si>
  <si>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</si>
  <si>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</si>
  <si>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</si>
  <si>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</si>
  <si>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</si>
  <si>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</si>
  <si>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</si>
  <si>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</si>
  <si>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</si>
  <si>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</si>
  <si>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</si>
  <si>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</si>
  <si>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</si>
  <si>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</si>
  <si>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</si>
  <si>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</si>
  <si>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</si>
  <si>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</si>
  <si>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</si>
  <si>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</si>
  <si>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</si>
  <si>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</si>
  <si>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</si>
  <si>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</si>
  <si>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</si>
  <si>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</si>
  <si>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</si>
  <si>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</si>
  <si>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</si>
  <si>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</si>
  <si>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</si>
  <si>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</si>
  <si>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</si>
  <si>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</si>
  <si>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</si>
  <si>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</si>
  <si>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</si>
  <si>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</si>
  <si>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</si>
  <si>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</si>
  <si>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</si>
  <si>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</si>
  <si>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</si>
  <si>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</si>
  <si>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</si>
  <si>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</si>
  <si>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</si>
  <si>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</si>
  <si>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</si>
  <si>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</si>
  <si>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</si>
  <si>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</si>
  <si>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</si>
  <si>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</si>
  <si>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</si>
  <si>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</si>
  <si>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</si>
  <si>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</si>
  <si>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</si>
  <si>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</si>
  <si>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</si>
  <si>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</si>
  <si>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</si>
  <si>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</si>
  <si>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</si>
  <si>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</si>
  <si>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</si>
  <si>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</si>
  <si>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</si>
  <si>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</si>
  <si>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</si>
  <si>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</si>
  <si>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</si>
  <si>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</si>
  <si>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</si>
  <si>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</si>
  <si>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</si>
  <si>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</si>
  <si>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</si>
  <si>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</si>
  <si>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</si>
  <si>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</si>
  <si>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</si>
  <si>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</si>
  <si>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</si>
  <si>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</si>
  <si>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</si>
  <si>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</si>
  <si>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</si>
  <si>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</si>
  <si>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</si>
  <si>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</si>
  <si>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</si>
  <si>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</si>
  <si>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</si>
  <si>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</si>
  <si>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</si>
  <si>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</si>
  <si>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</si>
  <si>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</si>
  <si>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</si>
  <si>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</si>
  <si>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</si>
  <si>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</si>
  <si>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</si>
  <si>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</si>
  <si>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</si>
  <si>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</si>
  <si>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</si>
  <si>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</si>
  <si>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</si>
  <si>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</si>
  <si>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</si>
  <si>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</si>
  <si>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</si>
  <si>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</si>
  <si>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</si>
  <si>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</si>
  <si>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</si>
  <si>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</si>
  <si>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</si>
  <si>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</si>
  <si>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</si>
  <si>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</si>
  <si>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</si>
  <si>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</si>
  <si>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</si>
  <si>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</si>
  <si>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</si>
  <si>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</si>
  <si>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</si>
  <si>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</si>
  <si>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</si>
  <si>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</si>
  <si>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</si>
  <si>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</si>
  <si>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</si>
  <si>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</si>
  <si>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</si>
  <si>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</si>
  <si>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</si>
  <si>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</si>
  <si>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</si>
  <si>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</si>
  <si>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</si>
  <si>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</si>
  <si>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</si>
  <si>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</si>
  <si>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</si>
  <si>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</si>
  <si>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</si>
  <si>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</si>
  <si>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</si>
  <si>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</si>
  <si>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</si>
  <si>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</si>
  <si>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</si>
  <si>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</si>
  <si>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</si>
  <si>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</si>
  <si>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</si>
  <si>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</si>
  <si>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</si>
  <si>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</si>
  <si>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</si>
  <si>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</si>
  <si>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</si>
  <si>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</si>
  <si>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</si>
  <si>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</si>
  <si>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</si>
  <si>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</si>
  <si>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</si>
  <si>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</si>
  <si>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</si>
  <si>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</si>
  <si>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</si>
  <si>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</si>
  <si>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</si>
  <si>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</si>
  <si>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</si>
  <si>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</si>
  <si>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</si>
  <si>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</si>
  <si>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</si>
  <si>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</si>
  <si>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</si>
  <si>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</si>
  <si>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</si>
  <si>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</si>
  <si>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</si>
  <si>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</si>
  <si>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</si>
  <si>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</si>
  <si>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</si>
  <si>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</si>
  <si>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</si>
  <si>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</si>
  <si>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</si>
  <si>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</si>
  <si>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</si>
  <si>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</si>
  <si>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</si>
  <si>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</si>
  <si>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</si>
  <si>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</si>
  <si>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</si>
  <si>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</si>
  <si>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</si>
  <si>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</si>
  <si>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</si>
  <si>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</si>
  <si>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</si>
  <si>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</si>
  <si>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</si>
  <si>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</si>
  <si>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</si>
  <si>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</si>
  <si>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</si>
  <si>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</si>
  <si>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</si>
  <si>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</si>
  <si>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</si>
  <si>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</si>
  <si>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</si>
  <si>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</si>
  <si>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</si>
  <si>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</si>
  <si>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</si>
  <si>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</si>
  <si>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</si>
  <si>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</si>
  <si>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</si>
  <si>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</si>
  <si>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</si>
  <si>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</si>
  <si>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</si>
  <si>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</si>
  <si>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</si>
  <si>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</si>
  <si>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</si>
  <si>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</si>
  <si>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</si>
  <si>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</si>
  <si>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</si>
  <si>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</si>
  <si>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</si>
  <si>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</si>
  <si>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</si>
  <si>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</si>
  <si>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</si>
  <si>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</si>
  <si>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</si>
  <si>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</si>
  <si>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</si>
  <si>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</si>
  <si>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</si>
  <si>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</si>
  <si>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</si>
  <si>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</si>
  <si>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</si>
  <si>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</si>
  <si>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</si>
  <si>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</si>
  <si>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</si>
  <si>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</si>
  <si>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</si>
  <si>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</si>
  <si>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</si>
  <si>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</si>
  <si>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</si>
  <si>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</si>
  <si>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</si>
  <si>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</si>
  <si>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</si>
  <si>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</si>
  <si>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</si>
  <si>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</si>
  <si>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</si>
  <si>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</si>
  <si>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</si>
  <si>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</si>
  <si>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</si>
  <si>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</si>
  <si>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</si>
  <si>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</si>
  <si>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</si>
  <si>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</si>
  <si>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</si>
  <si>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</si>
  <si>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</si>
  <si>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</si>
  <si>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</si>
  <si>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</si>
  <si>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</si>
  <si>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</si>
  <si>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</si>
  <si>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</si>
  <si>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</si>
  <si>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</si>
  <si>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</si>
  <si>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</si>
  <si>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</si>
  <si>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</si>
  <si>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</si>
  <si>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</si>
  <si>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</si>
  <si>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</si>
  <si>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</si>
  <si>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</si>
  <si>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</si>
  <si>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</si>
  <si>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</si>
  <si>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</si>
  <si>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</si>
  <si>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</si>
  <si>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</si>
  <si>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</si>
  <si>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</si>
  <si>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</si>
  <si>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</si>
  <si>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</si>
  <si>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</si>
  <si>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</si>
  <si>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</si>
  <si>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</si>
  <si>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</si>
  <si>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</si>
  <si>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</si>
  <si>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</si>
  <si>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</si>
  <si>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</si>
  <si>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</si>
  <si>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</si>
  <si>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</si>
  <si>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</si>
  <si>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</si>
  <si>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</si>
  <si>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</si>
  <si>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</si>
  <si>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</si>
  <si>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</si>
  <si>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</si>
  <si>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</si>
  <si>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</si>
  <si>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</si>
  <si>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</si>
  <si>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</si>
  <si>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</si>
  <si>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</si>
  <si>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</si>
  <si>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</si>
  <si>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</si>
  <si>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</si>
  <si>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</si>
  <si>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</si>
  <si>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</si>
  <si>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</si>
  <si>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</si>
  <si>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</si>
  <si>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</si>
  <si>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</si>
  <si>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</si>
  <si>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</si>
  <si>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</si>
  <si>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</si>
  <si>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</si>
  <si>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</si>
  <si>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</si>
  <si>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</si>
  <si>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</si>
  <si>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</si>
  <si>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</si>
  <si>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</si>
  <si>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</si>
  <si>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</si>
  <si>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</si>
  <si>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</si>
  <si>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</si>
  <si>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</si>
  <si>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</si>
  <si>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</si>
  <si>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</si>
  <si>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</si>
  <si>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</si>
  <si>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</si>
  <si>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</si>
  <si>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</si>
  <si>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</si>
  <si>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</si>
  <si>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</si>
  <si>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</si>
  <si>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</si>
  <si>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</si>
  <si>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</si>
  <si>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</si>
  <si>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</si>
  <si>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</si>
  <si>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</si>
  <si>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</si>
  <si>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</si>
  <si>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</si>
  <si>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</si>
  <si>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</si>
  <si>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</si>
  <si>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</si>
  <si>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</si>
  <si>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</si>
  <si>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</si>
  <si>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</si>
  <si>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</si>
  <si>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</si>
  <si>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</si>
  <si>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</si>
  <si>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</si>
  <si>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</si>
  <si>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</si>
  <si>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</si>
  <si>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</si>
  <si>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</si>
  <si>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</si>
  <si>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</si>
  <si>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</si>
  <si>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</si>
  <si>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</si>
  <si>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</si>
  <si>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</si>
  <si>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</si>
  <si>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</si>
  <si>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</si>
  <si>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</si>
  <si>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</si>
  <si>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</si>
  <si>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</si>
  <si>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</si>
  <si>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</si>
  <si>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</si>
  <si>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</si>
  <si>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</si>
  <si>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</si>
  <si>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</si>
  <si>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</si>
  <si>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</si>
  <si>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</si>
  <si>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</si>
  <si>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</si>
  <si>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</si>
  <si>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</si>
  <si>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</si>
  <si>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</si>
  <si>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</si>
  <si>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</si>
  <si>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</si>
  <si>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</si>
  <si>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</si>
  <si>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</si>
  <si>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</si>
  <si>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</si>
  <si>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</si>
  <si>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</si>
  <si>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</si>
  <si>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</si>
  <si>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</si>
  <si>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</si>
  <si>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</si>
  <si>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</si>
  <si>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</si>
  <si>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</si>
  <si>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</si>
  <si>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</si>
  <si>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</si>
  <si>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</si>
  <si>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</si>
  <si>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</si>
  <si>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</si>
  <si>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</si>
  <si>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</si>
  <si>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</si>
  <si>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</si>
  <si>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</si>
  <si>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</si>
  <si>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</si>
  <si>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</si>
  <si>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</si>
  <si>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</si>
  <si>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</si>
  <si>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</si>
  <si>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</si>
  <si>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</si>
  <si>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</si>
  <si>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</si>
  <si>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</si>
  <si>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</si>
  <si>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</si>
  <si>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</si>
  <si>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</si>
  <si>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</si>
  <si>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</si>
  <si>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</si>
  <si>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</si>
  <si>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</si>
  <si>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</si>
  <si>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</si>
  <si>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</si>
  <si>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</si>
  <si>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</si>
  <si>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</si>
  <si>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</si>
  <si>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</si>
  <si>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</si>
  <si>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</si>
  <si>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</si>
  <si>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</si>
  <si>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</si>
  <si>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</si>
  <si>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</si>
  <si>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</si>
  <si>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</si>
  <si>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</si>
  <si>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</si>
  <si>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</si>
  <si>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</si>
  <si>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</si>
  <si>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</si>
  <si>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</si>
  <si>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</si>
  <si>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</si>
  <si>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</si>
  <si>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</si>
  <si>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</si>
  <si>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</si>
  <si>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</si>
  <si>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</si>
  <si>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</si>
  <si>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</si>
  <si>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</si>
  <si>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</si>
  <si>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</si>
  <si>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</si>
  <si>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</si>
  <si>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</si>
  <si>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</si>
  <si>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</si>
  <si>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</si>
  <si>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</si>
  <si>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</si>
  <si>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</si>
  <si>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</si>
  <si>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</si>
  <si>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</si>
  <si>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</si>
  <si>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</si>
  <si>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</si>
  <si>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</si>
  <si>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</si>
  <si>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</si>
  <si>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</si>
  <si>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</si>
  <si>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</si>
  <si>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</si>
  <si>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</si>
  <si>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</si>
  <si>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</si>
  <si>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</si>
  <si>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</si>
  <si>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</si>
  <si>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</si>
  <si>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</si>
  <si>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</si>
  <si>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</si>
  <si>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</si>
  <si>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</si>
  <si>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</si>
  <si>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</si>
  <si>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</si>
  <si>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</si>
  <si>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</si>
  <si>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</si>
  <si>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</si>
  <si>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</si>
  <si>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</si>
  <si>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</si>
  <si>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</si>
  <si>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</si>
  <si>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</si>
  <si>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</si>
  <si>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</si>
  <si>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</si>
  <si>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</si>
  <si>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</si>
  <si>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</si>
  <si>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</si>
  <si>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</si>
  <si>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</si>
  <si>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</si>
  <si>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</si>
  <si>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</si>
  <si>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</si>
  <si>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</si>
  <si>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</si>
  <si>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</si>
  <si>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</si>
  <si>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</si>
  <si>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</si>
  <si>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</si>
  <si>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</si>
  <si>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</si>
  <si>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</si>
  <si>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</si>
  <si>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</si>
  <si>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</si>
  <si>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</si>
  <si>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</si>
  <si>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</si>
  <si>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</si>
  <si>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</si>
  <si>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</si>
  <si>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</si>
  <si>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</si>
  <si>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</si>
  <si>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</si>
  <si>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</si>
  <si>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</si>
  <si>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</si>
  <si>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</si>
  <si>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</si>
  <si>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</si>
  <si>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</si>
  <si>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</si>
  <si>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</si>
  <si>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</si>
  <si>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</si>
  <si>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</si>
  <si>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</si>
  <si>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</si>
  <si>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</si>
  <si>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</si>
  <si>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</si>
  <si>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</si>
  <si>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</si>
  <si>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</si>
  <si>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</si>
  <si>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</si>
  <si>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</si>
  <si>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</si>
  <si>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</si>
  <si>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</si>
  <si>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</si>
  <si>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</si>
  <si>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</si>
  <si>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</si>
  <si>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</si>
  <si>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</si>
  <si>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</si>
  <si>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</si>
  <si>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</si>
  <si>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</si>
  <si>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</si>
  <si>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</si>
  <si>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</si>
  <si>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</si>
  <si>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</si>
  <si>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</si>
  <si>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</si>
  <si>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</si>
  <si>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</si>
  <si>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</si>
  <si>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</si>
  <si>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</si>
  <si>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</si>
  <si>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</si>
  <si>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</si>
  <si>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</si>
  <si>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</si>
  <si>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</si>
  <si>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</si>
  <si>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</si>
  <si>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</si>
  <si>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</si>
  <si>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</si>
  <si>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</si>
  <si>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</si>
  <si>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</si>
  <si>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</si>
  <si>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</si>
  <si>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</si>
  <si>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</si>
  <si>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</si>
  <si>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</si>
  <si>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</si>
  <si>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</si>
  <si>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</si>
  <si>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</si>
  <si>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</si>
  <si>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</si>
  <si>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</si>
  <si>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</si>
  <si>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</si>
  <si>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</si>
  <si>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</si>
  <si>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</si>
  <si>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</si>
  <si>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</si>
  <si>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</si>
  <si>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</si>
  <si>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</si>
  <si>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</si>
  <si>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</si>
  <si>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</si>
  <si>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</si>
  <si>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</si>
  <si>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</si>
  <si>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</si>
  <si>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</si>
  <si>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</si>
  <si>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</si>
  <si>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</si>
  <si>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</si>
  <si>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</si>
  <si>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</si>
  <si>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</si>
  <si>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</si>
  <si>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</si>
  <si>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</si>
  <si>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</si>
  <si>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</si>
  <si>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</si>
  <si>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</si>
  <si>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</si>
  <si>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</si>
  <si>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</si>
  <si>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</si>
  <si>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</si>
  <si>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</si>
  <si>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</si>
  <si>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</si>
  <si>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</si>
  <si>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</si>
  <si>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</si>
  <si>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</si>
  <si>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</si>
  <si>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</si>
  <si>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</si>
  <si>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</si>
  <si>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</si>
  <si>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</si>
  <si>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</si>
  <si>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</si>
  <si>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</si>
  <si>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</si>
  <si>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</si>
  <si>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</si>
  <si>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</si>
  <si>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</si>
  <si>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</si>
  <si>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</si>
  <si>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</si>
  <si>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</si>
  <si>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</si>
  <si>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</si>
  <si>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</si>
  <si>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</si>
  <si>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</si>
  <si>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</si>
  <si>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</si>
  <si>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</si>
  <si>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</si>
  <si>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</si>
  <si>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</si>
  <si>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</si>
  <si>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</si>
  <si>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</si>
  <si>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</si>
  <si>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</si>
  <si>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</si>
  <si>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</si>
  <si>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</si>
  <si>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</si>
  <si>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</si>
  <si>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</si>
  <si>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</si>
  <si>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</si>
  <si>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</si>
  <si>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</si>
  <si>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</si>
  <si>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</si>
  <si>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</si>
  <si>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</si>
  <si>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</si>
  <si>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</si>
  <si>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</si>
  <si>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</si>
  <si>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</si>
  <si>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</si>
  <si>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</si>
  <si>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</si>
  <si>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</si>
  <si>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</si>
  <si>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</si>
  <si>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</si>
  <si>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</si>
  <si>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</si>
  <si>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</si>
  <si>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</si>
  <si>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</si>
  <si>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</si>
  <si>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</si>
  <si>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</si>
  <si>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</si>
  <si>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</si>
  <si>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</si>
  <si>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</si>
  <si>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</si>
  <si>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</si>
  <si>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</si>
  <si>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</si>
  <si>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</si>
  <si>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</si>
  <si>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</si>
  <si>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</si>
  <si>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</si>
  <si>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</si>
  <si>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</si>
  <si>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</si>
  <si>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</si>
  <si>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</si>
  <si>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</si>
  <si>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</si>
  <si>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</si>
  <si>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</si>
  <si>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</si>
  <si>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</si>
  <si>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</si>
  <si>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</si>
  <si>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</si>
  <si>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</si>
  <si>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</si>
  <si>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</si>
  <si>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</si>
  <si>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</si>
  <si>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</si>
  <si>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</si>
  <si>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</si>
  <si>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</si>
  <si>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</si>
  <si>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</si>
  <si>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</si>
  <si>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</si>
  <si>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</si>
  <si>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</si>
  <si>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</si>
  <si>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</si>
  <si>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</si>
  <si>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</si>
  <si>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</si>
  <si>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</si>
  <si>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</si>
  <si>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</si>
  <si>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</si>
  <si>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</si>
  <si>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</si>
  <si>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</si>
  <si>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</si>
  <si>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</si>
  <si>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</si>
  <si>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</si>
  <si>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</si>
  <si>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</si>
  <si>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</si>
  <si>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</si>
  <si>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</si>
  <si>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</si>
  <si>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</si>
  <si>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</si>
  <si>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</si>
  <si>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</si>
  <si>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</si>
  <si>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</si>
  <si>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</si>
  <si>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</si>
  <si>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</si>
  <si>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</si>
  <si>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</si>
  <si>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</si>
  <si>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</si>
  <si>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</si>
  <si>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</si>
  <si>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</si>
  <si>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</si>
  <si>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</si>
  <si>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</si>
  <si>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</si>
  <si>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</si>
  <si>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</si>
  <si>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</si>
  <si>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</si>
  <si>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</si>
  <si>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</si>
  <si>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</si>
  <si>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</si>
  <si>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</si>
  <si>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</si>
  <si>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</si>
  <si>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</si>
  <si>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</si>
  <si>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</si>
  <si>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</si>
  <si>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</si>
  <si>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</si>
  <si>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</si>
  <si>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</si>
  <si>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</si>
  <si>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</si>
  <si>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</si>
  <si>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</si>
  <si>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</si>
  <si>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</si>
  <si>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</si>
  <si>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</si>
  <si>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</si>
  <si>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</si>
  <si>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</si>
  <si>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</si>
  <si>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</si>
  <si>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</si>
  <si>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</si>
  <si>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</si>
  <si>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</si>
  <si>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</si>
  <si>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</si>
  <si>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</si>
  <si>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</si>
  <si>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</si>
  <si>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</si>
  <si>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</si>
  <si>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</si>
  <si>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</si>
  <si>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</si>
  <si>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</si>
  <si>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</si>
  <si>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</si>
  <si>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</si>
  <si>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</si>
  <si>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</si>
  <si>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</si>
  <si>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</si>
  <si>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</si>
  <si>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</si>
  <si>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</si>
  <si>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</si>
  <si>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</si>
  <si>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</si>
  <si>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</si>
  <si>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</si>
  <si>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</si>
  <si>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</si>
  <si>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</si>
  <si>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</si>
  <si>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</si>
  <si>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</si>
  <si>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</si>
  <si>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</si>
  <si>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</si>
  <si>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</si>
  <si>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</si>
  <si>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</si>
  <si>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</si>
  <si>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</si>
  <si>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Zlatar Bistrica</t>
  </si>
  <si>
    <t>Zlatar Bistrica</t>
  </si>
  <si>
    <t>Vladimira Nazora 10</t>
  </si>
  <si>
    <t>Žarko Piljak</t>
  </si>
  <si>
    <t>049461749</t>
  </si>
  <si>
    <t>049503066</t>
  </si>
  <si>
    <t>zarko.piljak1@skole.hr</t>
  </si>
  <si>
    <t>ured@os-zlatar-bistrica.skole.hr</t>
  </si>
  <si>
    <t>Jasna Kokot Pelko</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</si>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</sst>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4663286</v>
      </c>
      <c r="D2" s="63">
        <f>PRRAS!E12</f>
        <v>4730281</v>
      </c>
      <c r="E2" s="63"/>
      <c r="F2" s="63"/>
      <c r="G2" s="64">
        <f t="shared" ref="G2:G65" si="0">(B2/1000)*(C2*1+D2*2)</f>
        <v>14123.848</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16248</v>
      </c>
      <c r="L10" s="50">
        <f>INT(VALUE(RefStr!B6))</f>
        <v>16248</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00868981</v>
      </c>
      <c r="L11" s="50">
        <f>INT(VALUE(RefStr!B8))</f>
        <v>868981</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Zlatar Bistrica</v>
      </c>
      <c r="L12" s="50">
        <f>LEN(Skriveni!K12)</f>
        <v>29</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49247</v>
      </c>
      <c r="L13" s="50">
        <f>INT(VALUE(RefStr!B12))</f>
        <v>49247</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Zlatar Bistrica</v>
      </c>
      <c r="L14" s="50">
        <f>LEN(Skriveni!K14)</f>
        <v>15</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Vladimira Nazora 10</v>
      </c>
      <c r="L15" s="50">
        <f>LEN(Skriveni!K15)</f>
        <v>19</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527</v>
      </c>
      <c r="L19" s="50">
        <f>INT(VALUE(RefStr!B22))</f>
        <v>527</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02</v>
      </c>
      <c r="L20" s="50">
        <f>IF(ISERROR(RefStr!H2),0,INT(VALUE(RefStr!H2)))</f>
        <v>2</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52399386937</v>
      </c>
      <c r="L21" s="50">
        <f>INT(VALUE(RefStr!K14))</f>
        <v>52399386937</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Žarko Piljak</v>
      </c>
      <c r="L22" s="50">
        <f>LEN(RefStr!H25)</f>
        <v>12</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049461749</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049503066</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zarko.piljak1@skole.hr</v>
      </c>
      <c r="L25" s="50">
        <f>LEN(RefStr!H29)</f>
        <v>22</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ured@os-zlatar-bistrica.skole.hr</v>
      </c>
      <c r="L26" s="50">
        <f>LEN(RefStr!H31)</f>
        <v>32</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Jasna Kokot Pelko</v>
      </c>
      <c r="L27" s="50">
        <f>LEN(RefStr!H33)</f>
        <v>17</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160.047.598,02</v>
      </c>
      <c r="L28" s="50">
        <f>SUM(G2:G1561)</f>
        <v>160047598.01700005</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126177703.04200004</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26858722.083999999</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6658233.6660000002</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352939.22499999992</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3568222</v>
      </c>
      <c r="D46" s="58">
        <f>PRRAS!E56</f>
        <v>3924126</v>
      </c>
      <c r="E46" s="58">
        <v>0</v>
      </c>
      <c r="F46" s="58">
        <v>0</v>
      </c>
      <c r="G46" s="59">
        <f t="shared" si="0"/>
        <v>513741.32999999996</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3568222</v>
      </c>
      <c r="D64" s="58">
        <f>PRRAS!E74</f>
        <v>3924126</v>
      </c>
      <c r="E64" s="58">
        <v>0</v>
      </c>
      <c r="F64" s="58">
        <v>0</v>
      </c>
      <c r="G64" s="59">
        <f t="shared" si="0"/>
        <v>719237.86199999996</v>
      </c>
      <c r="H64" s="59">
        <f t="shared" si="1"/>
        <v>0</v>
      </c>
      <c r="I64" s="60">
        <v>0</v>
      </c>
    </row>
    <row r="65" spans="1:9" x14ac:dyDescent="0.2">
      <c r="A65" s="57">
        <v>151</v>
      </c>
      <c r="B65" s="58">
        <f>PRRAS!C75</f>
        <v>64</v>
      </c>
      <c r="C65" s="58">
        <f>PRRAS!D75</f>
        <v>3568222</v>
      </c>
      <c r="D65" s="58">
        <f>PRRAS!E75</f>
        <v>3924126</v>
      </c>
      <c r="E65" s="58">
        <v>0</v>
      </c>
      <c r="F65" s="58">
        <v>0</v>
      </c>
      <c r="G65" s="59">
        <f t="shared" si="0"/>
        <v>730654.33600000001</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52321</v>
      </c>
      <c r="D75" s="58">
        <f>PRRAS!E85</f>
        <v>52069</v>
      </c>
      <c r="E75" s="58">
        <v>0</v>
      </c>
      <c r="F75" s="58">
        <v>0</v>
      </c>
      <c r="G75" s="59">
        <f t="shared" si="2"/>
        <v>11577.965999999999</v>
      </c>
      <c r="H75" s="59">
        <f t="shared" si="3"/>
        <v>0</v>
      </c>
      <c r="I75" s="60">
        <v>0</v>
      </c>
    </row>
    <row r="76" spans="1:9" x14ac:dyDescent="0.2">
      <c r="A76" s="57">
        <v>151</v>
      </c>
      <c r="B76" s="58">
        <f>PRRAS!C86</f>
        <v>75</v>
      </c>
      <c r="C76" s="58">
        <f>PRRAS!D86</f>
        <v>52321</v>
      </c>
      <c r="D76" s="58">
        <f>PRRAS!E86</f>
        <v>52069</v>
      </c>
      <c r="E76" s="58">
        <v>0</v>
      </c>
      <c r="F76" s="58">
        <v>0</v>
      </c>
      <c r="G76" s="59">
        <f t="shared" si="2"/>
        <v>11734.424999999999</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52321</v>
      </c>
      <c r="D78" s="58">
        <f>PRRAS!E88</f>
        <v>52069</v>
      </c>
      <c r="E78" s="58">
        <v>0</v>
      </c>
      <c r="F78" s="58">
        <v>0</v>
      </c>
      <c r="G78" s="59">
        <f t="shared" si="2"/>
        <v>12047.342999999999</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201002</v>
      </c>
      <c r="D106" s="58">
        <f>PRRAS!E116</f>
        <v>203359</v>
      </c>
      <c r="E106" s="58">
        <v>0</v>
      </c>
      <c r="F106" s="58">
        <v>0</v>
      </c>
      <c r="G106" s="59">
        <f t="shared" si="2"/>
        <v>63810.6</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201002</v>
      </c>
      <c r="D112" s="58">
        <f>PRRAS!E122</f>
        <v>203359</v>
      </c>
      <c r="E112" s="58">
        <v>0</v>
      </c>
      <c r="F112" s="58">
        <v>0</v>
      </c>
      <c r="G112" s="59">
        <f t="shared" si="2"/>
        <v>67456.92</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201002</v>
      </c>
      <c r="D117" s="58">
        <f>PRRAS!E127</f>
        <v>203359</v>
      </c>
      <c r="E117" s="58">
        <v>0</v>
      </c>
      <c r="F117" s="58">
        <v>0</v>
      </c>
      <c r="G117" s="59">
        <f t="shared" si="2"/>
        <v>70495.520000000004</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15785</v>
      </c>
      <c r="D124" s="58">
        <f>PRRAS!E134</f>
        <v>9320</v>
      </c>
      <c r="E124" s="58">
        <v>0</v>
      </c>
      <c r="F124" s="58">
        <v>0</v>
      </c>
      <c r="G124" s="59">
        <f t="shared" si="2"/>
        <v>4234.2749999999996</v>
      </c>
      <c r="H124" s="59">
        <f t="shared" si="3"/>
        <v>0</v>
      </c>
      <c r="I124" s="60">
        <v>0</v>
      </c>
    </row>
    <row r="125" spans="1:9" x14ac:dyDescent="0.2">
      <c r="A125" s="57">
        <v>151</v>
      </c>
      <c r="B125" s="58">
        <f>PRRAS!C135</f>
        <v>124</v>
      </c>
      <c r="C125" s="58">
        <f>PRRAS!D135</f>
        <v>4285</v>
      </c>
      <c r="D125" s="58">
        <f>PRRAS!E135</f>
        <v>6120</v>
      </c>
      <c r="E125" s="58">
        <v>0</v>
      </c>
      <c r="F125" s="58">
        <v>0</v>
      </c>
      <c r="G125" s="59">
        <f t="shared" si="2"/>
        <v>2049.1</v>
      </c>
      <c r="H125" s="59">
        <f t="shared" si="3"/>
        <v>0</v>
      </c>
      <c r="I125" s="60">
        <v>0</v>
      </c>
    </row>
    <row r="126" spans="1:9" x14ac:dyDescent="0.2">
      <c r="A126" s="57">
        <v>151</v>
      </c>
      <c r="B126" s="58">
        <f>PRRAS!C136</f>
        <v>125</v>
      </c>
      <c r="C126" s="58">
        <f>PRRAS!D136</f>
        <v>4285</v>
      </c>
      <c r="D126" s="58">
        <f>PRRAS!E136</f>
        <v>6120</v>
      </c>
      <c r="E126" s="58">
        <v>0</v>
      </c>
      <c r="F126" s="58">
        <v>0</v>
      </c>
      <c r="G126" s="59">
        <f t="shared" si="2"/>
        <v>2065.625</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11500</v>
      </c>
      <c r="D128" s="58">
        <f>PRRAS!E138</f>
        <v>3200</v>
      </c>
      <c r="E128" s="58">
        <v>0</v>
      </c>
      <c r="F128" s="58">
        <v>0</v>
      </c>
      <c r="G128" s="59">
        <f t="shared" si="2"/>
        <v>2273.3000000000002</v>
      </c>
      <c r="H128" s="59">
        <f t="shared" si="3"/>
        <v>0</v>
      </c>
      <c r="I128" s="60">
        <v>0</v>
      </c>
    </row>
    <row r="129" spans="1:9" x14ac:dyDescent="0.2">
      <c r="A129" s="57">
        <v>151</v>
      </c>
      <c r="B129" s="58">
        <f>PRRAS!C139</f>
        <v>128</v>
      </c>
      <c r="C129" s="58">
        <f>PRRAS!D139</f>
        <v>11500</v>
      </c>
      <c r="D129" s="58">
        <f>PRRAS!E139</f>
        <v>3200</v>
      </c>
      <c r="E129" s="58">
        <v>0</v>
      </c>
      <c r="F129" s="58">
        <v>0</v>
      </c>
      <c r="G129" s="59">
        <f t="shared" si="2"/>
        <v>2291.2000000000003</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825956</v>
      </c>
      <c r="D131" s="58">
        <f>PRRAS!E141</f>
        <v>541407</v>
      </c>
      <c r="E131" s="58">
        <v>0</v>
      </c>
      <c r="F131" s="58">
        <v>0</v>
      </c>
      <c r="G131" s="59">
        <f t="shared" si="4"/>
        <v>248140.1</v>
      </c>
      <c r="H131" s="59">
        <f t="shared" si="5"/>
        <v>0</v>
      </c>
      <c r="I131" s="60">
        <v>0</v>
      </c>
    </row>
    <row r="132" spans="1:9" x14ac:dyDescent="0.2">
      <c r="A132" s="57">
        <v>151</v>
      </c>
      <c r="B132" s="58">
        <f>PRRAS!C142</f>
        <v>131</v>
      </c>
      <c r="C132" s="58">
        <f>PRRAS!D142</f>
        <v>825956</v>
      </c>
      <c r="D132" s="58">
        <f>PRRAS!E142</f>
        <v>541407</v>
      </c>
      <c r="E132" s="58">
        <v>0</v>
      </c>
      <c r="F132" s="58">
        <v>0</v>
      </c>
      <c r="G132" s="59">
        <f t="shared" si="4"/>
        <v>250048.87000000002</v>
      </c>
      <c r="H132" s="59">
        <f t="shared" si="5"/>
        <v>0</v>
      </c>
      <c r="I132" s="60">
        <v>0</v>
      </c>
    </row>
    <row r="133" spans="1:9" x14ac:dyDescent="0.2">
      <c r="A133" s="57">
        <v>151</v>
      </c>
      <c r="B133" s="58">
        <f>PRRAS!C143</f>
        <v>132</v>
      </c>
      <c r="C133" s="58">
        <f>PRRAS!D143</f>
        <v>825956</v>
      </c>
      <c r="D133" s="58">
        <f>PRRAS!E143</f>
        <v>541407</v>
      </c>
      <c r="E133" s="58">
        <v>0</v>
      </c>
      <c r="F133" s="58">
        <v>0</v>
      </c>
      <c r="G133" s="59">
        <f t="shared" si="4"/>
        <v>251957.64</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4246149</v>
      </c>
      <c r="D149" s="58">
        <f>PRRAS!E159</f>
        <v>4565106</v>
      </c>
      <c r="E149" s="58">
        <v>0</v>
      </c>
      <c r="F149" s="58">
        <v>0</v>
      </c>
      <c r="G149" s="59">
        <f t="shared" si="4"/>
        <v>1979701.4279999998</v>
      </c>
      <c r="H149" s="59">
        <f t="shared" si="5"/>
        <v>0</v>
      </c>
      <c r="I149" s="60">
        <v>0</v>
      </c>
    </row>
    <row r="150" spans="1:9" x14ac:dyDescent="0.2">
      <c r="A150" s="57">
        <v>151</v>
      </c>
      <c r="B150" s="58">
        <f>PRRAS!C160</f>
        <v>149</v>
      </c>
      <c r="C150" s="58">
        <f>PRRAS!D160</f>
        <v>3433944</v>
      </c>
      <c r="D150" s="58">
        <f>PRRAS!E160</f>
        <v>3677765</v>
      </c>
      <c r="E150" s="58">
        <v>0</v>
      </c>
      <c r="F150" s="58">
        <v>0</v>
      </c>
      <c r="G150" s="59">
        <f t="shared" si="4"/>
        <v>1607631.6259999999</v>
      </c>
      <c r="H150" s="59">
        <f t="shared" si="5"/>
        <v>0</v>
      </c>
      <c r="I150" s="60">
        <v>0</v>
      </c>
    </row>
    <row r="151" spans="1:9" x14ac:dyDescent="0.2">
      <c r="A151" s="57">
        <v>151</v>
      </c>
      <c r="B151" s="58">
        <f>PRRAS!C161</f>
        <v>150</v>
      </c>
      <c r="C151" s="58">
        <f>PRRAS!D161</f>
        <v>2816456</v>
      </c>
      <c r="D151" s="58">
        <f>PRRAS!E161</f>
        <v>2951118</v>
      </c>
      <c r="E151" s="58">
        <v>0</v>
      </c>
      <c r="F151" s="58">
        <v>0</v>
      </c>
      <c r="G151" s="59">
        <f t="shared" si="4"/>
        <v>1307803.8</v>
      </c>
      <c r="H151" s="59">
        <f t="shared" si="5"/>
        <v>0</v>
      </c>
      <c r="I151" s="60">
        <v>0</v>
      </c>
    </row>
    <row r="152" spans="1:9" x14ac:dyDescent="0.2">
      <c r="A152" s="57">
        <v>151</v>
      </c>
      <c r="B152" s="58">
        <f>PRRAS!C162</f>
        <v>151</v>
      </c>
      <c r="C152" s="58">
        <f>PRRAS!D162</f>
        <v>2715993</v>
      </c>
      <c r="D152" s="58">
        <f>PRRAS!E162</f>
        <v>2835891</v>
      </c>
      <c r="E152" s="58">
        <v>0</v>
      </c>
      <c r="F152" s="58">
        <v>0</v>
      </c>
      <c r="G152" s="59">
        <f t="shared" si="4"/>
        <v>1266554.0249999999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9511</v>
      </c>
      <c r="D154" s="58">
        <f>PRRAS!E164</f>
        <v>24451</v>
      </c>
      <c r="E154" s="58">
        <v>0</v>
      </c>
      <c r="F154" s="58">
        <v>0</v>
      </c>
      <c r="G154" s="59">
        <f t="shared" si="4"/>
        <v>8937.1890000000003</v>
      </c>
      <c r="H154" s="59">
        <f t="shared" si="5"/>
        <v>0</v>
      </c>
      <c r="I154" s="60">
        <v>0</v>
      </c>
    </row>
    <row r="155" spans="1:9" x14ac:dyDescent="0.2">
      <c r="A155" s="57">
        <v>151</v>
      </c>
      <c r="B155" s="58">
        <f>PRRAS!C165</f>
        <v>154</v>
      </c>
      <c r="C155" s="58">
        <f>PRRAS!D165</f>
        <v>90952</v>
      </c>
      <c r="D155" s="58">
        <f>PRRAS!E165</f>
        <v>90776</v>
      </c>
      <c r="E155" s="58">
        <v>0</v>
      </c>
      <c r="F155" s="58">
        <v>0</v>
      </c>
      <c r="G155" s="59">
        <f t="shared" si="4"/>
        <v>41965.616000000002</v>
      </c>
      <c r="H155" s="59">
        <f t="shared" si="5"/>
        <v>0</v>
      </c>
      <c r="I155" s="60">
        <v>0</v>
      </c>
    </row>
    <row r="156" spans="1:9" x14ac:dyDescent="0.2">
      <c r="A156" s="57">
        <v>151</v>
      </c>
      <c r="B156" s="58">
        <f>PRRAS!C166</f>
        <v>155</v>
      </c>
      <c r="C156" s="58">
        <f>PRRAS!D166</f>
        <v>164568</v>
      </c>
      <c r="D156" s="58">
        <f>PRRAS!E166</f>
        <v>240236</v>
      </c>
      <c r="E156" s="58">
        <v>0</v>
      </c>
      <c r="F156" s="58">
        <v>0</v>
      </c>
      <c r="G156" s="59">
        <f t="shared" si="4"/>
        <v>99981.2</v>
      </c>
      <c r="H156" s="59">
        <f t="shared" si="5"/>
        <v>0</v>
      </c>
      <c r="I156" s="60">
        <v>0</v>
      </c>
    </row>
    <row r="157" spans="1:9" x14ac:dyDescent="0.2">
      <c r="A157" s="57">
        <v>151</v>
      </c>
      <c r="B157" s="58">
        <f>PRRAS!C167</f>
        <v>156</v>
      </c>
      <c r="C157" s="58">
        <f>PRRAS!D167</f>
        <v>452920</v>
      </c>
      <c r="D157" s="58">
        <f>PRRAS!E167</f>
        <v>486411</v>
      </c>
      <c r="E157" s="58">
        <v>0</v>
      </c>
      <c r="F157" s="58">
        <v>0</v>
      </c>
      <c r="G157" s="59">
        <f t="shared" si="4"/>
        <v>222415.75200000001</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396642</v>
      </c>
      <c r="D159" s="58">
        <f>PRRAS!E169</f>
        <v>426290</v>
      </c>
      <c r="E159" s="58">
        <v>0</v>
      </c>
      <c r="F159" s="58">
        <v>0</v>
      </c>
      <c r="G159" s="59">
        <f t="shared" si="4"/>
        <v>197377.076</v>
      </c>
      <c r="H159" s="59">
        <f t="shared" si="5"/>
        <v>0</v>
      </c>
      <c r="I159" s="60">
        <v>0</v>
      </c>
    </row>
    <row r="160" spans="1:9" x14ac:dyDescent="0.2">
      <c r="A160" s="57">
        <v>151</v>
      </c>
      <c r="B160" s="58">
        <f>PRRAS!C170</f>
        <v>159</v>
      </c>
      <c r="C160" s="58">
        <f>PRRAS!D170</f>
        <v>56278</v>
      </c>
      <c r="D160" s="58">
        <f>PRRAS!E170</f>
        <v>60121</v>
      </c>
      <c r="E160" s="58">
        <v>0</v>
      </c>
      <c r="F160" s="58">
        <v>0</v>
      </c>
      <c r="G160" s="59">
        <f t="shared" si="4"/>
        <v>28066.68</v>
      </c>
      <c r="H160" s="59">
        <f t="shared" si="5"/>
        <v>0</v>
      </c>
      <c r="I160" s="60">
        <v>0</v>
      </c>
    </row>
    <row r="161" spans="1:9" x14ac:dyDescent="0.2">
      <c r="A161" s="57">
        <v>151</v>
      </c>
      <c r="B161" s="58">
        <f>PRRAS!C171</f>
        <v>160</v>
      </c>
      <c r="C161" s="58">
        <f>PRRAS!D171</f>
        <v>806992</v>
      </c>
      <c r="D161" s="58">
        <f>PRRAS!E171</f>
        <v>882898</v>
      </c>
      <c r="E161" s="58">
        <v>0</v>
      </c>
      <c r="F161" s="58">
        <v>0</v>
      </c>
      <c r="G161" s="59">
        <f t="shared" si="4"/>
        <v>411646.08</v>
      </c>
      <c r="H161" s="59">
        <f t="shared" si="5"/>
        <v>0</v>
      </c>
      <c r="I161" s="60">
        <v>0</v>
      </c>
    </row>
    <row r="162" spans="1:9" x14ac:dyDescent="0.2">
      <c r="A162" s="57">
        <v>151</v>
      </c>
      <c r="B162" s="58">
        <f>PRRAS!C172</f>
        <v>161</v>
      </c>
      <c r="C162" s="58">
        <f>PRRAS!D172</f>
        <v>230640</v>
      </c>
      <c r="D162" s="58">
        <f>PRRAS!E172</f>
        <v>282735</v>
      </c>
      <c r="E162" s="58">
        <v>0</v>
      </c>
      <c r="F162" s="58">
        <v>0</v>
      </c>
      <c r="G162" s="59">
        <f t="shared" si="4"/>
        <v>128173.71</v>
      </c>
      <c r="H162" s="59">
        <f t="shared" si="5"/>
        <v>0</v>
      </c>
      <c r="I162" s="60">
        <v>0</v>
      </c>
    </row>
    <row r="163" spans="1:9" x14ac:dyDescent="0.2">
      <c r="A163" s="57">
        <v>151</v>
      </c>
      <c r="B163" s="58">
        <f>PRRAS!C173</f>
        <v>162</v>
      </c>
      <c r="C163" s="58">
        <f>PRRAS!D173</f>
        <v>46934</v>
      </c>
      <c r="D163" s="58">
        <f>PRRAS!E173</f>
        <v>58298</v>
      </c>
      <c r="E163" s="58">
        <v>0</v>
      </c>
      <c r="F163" s="58">
        <v>0</v>
      </c>
      <c r="G163" s="59">
        <f t="shared" si="4"/>
        <v>26491.86</v>
      </c>
      <c r="H163" s="59">
        <f t="shared" si="5"/>
        <v>0</v>
      </c>
      <c r="I163" s="60">
        <v>0</v>
      </c>
    </row>
    <row r="164" spans="1:9" x14ac:dyDescent="0.2">
      <c r="A164" s="57">
        <v>151</v>
      </c>
      <c r="B164" s="58">
        <f>PRRAS!C174</f>
        <v>163</v>
      </c>
      <c r="C164" s="58">
        <f>PRRAS!D174</f>
        <v>176973</v>
      </c>
      <c r="D164" s="58">
        <f>PRRAS!E174</f>
        <v>223777</v>
      </c>
      <c r="E164" s="58">
        <v>0</v>
      </c>
      <c r="F164" s="58">
        <v>0</v>
      </c>
      <c r="G164" s="59">
        <f t="shared" si="4"/>
        <v>101797.901</v>
      </c>
      <c r="H164" s="59">
        <f t="shared" si="5"/>
        <v>0</v>
      </c>
      <c r="I164" s="60">
        <v>0</v>
      </c>
    </row>
    <row r="165" spans="1:9" x14ac:dyDescent="0.2">
      <c r="A165" s="57">
        <v>151</v>
      </c>
      <c r="B165" s="58">
        <f>PRRAS!C175</f>
        <v>164</v>
      </c>
      <c r="C165" s="58">
        <f>PRRAS!D175</f>
        <v>6733</v>
      </c>
      <c r="D165" s="58">
        <f>PRRAS!E175</f>
        <v>660</v>
      </c>
      <c r="E165" s="58">
        <v>0</v>
      </c>
      <c r="F165" s="58">
        <v>0</v>
      </c>
      <c r="G165" s="59">
        <f t="shared" si="4"/>
        <v>1320.692</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409476</v>
      </c>
      <c r="D167" s="58">
        <f>PRRAS!E177</f>
        <v>439437</v>
      </c>
      <c r="E167" s="58">
        <v>0</v>
      </c>
      <c r="F167" s="58">
        <v>0</v>
      </c>
      <c r="G167" s="59">
        <f t="shared" si="4"/>
        <v>213866.1</v>
      </c>
      <c r="H167" s="59">
        <f t="shared" si="5"/>
        <v>0</v>
      </c>
      <c r="I167" s="60">
        <v>0</v>
      </c>
    </row>
    <row r="168" spans="1:9" x14ac:dyDescent="0.2">
      <c r="A168" s="57">
        <v>151</v>
      </c>
      <c r="B168" s="58">
        <f>PRRAS!C178</f>
        <v>167</v>
      </c>
      <c r="C168" s="58">
        <f>PRRAS!D178</f>
        <v>51382</v>
      </c>
      <c r="D168" s="58">
        <f>PRRAS!E178</f>
        <v>55759</v>
      </c>
      <c r="E168" s="58">
        <v>0</v>
      </c>
      <c r="F168" s="58">
        <v>0</v>
      </c>
      <c r="G168" s="59">
        <f t="shared" si="4"/>
        <v>27204.300000000003</v>
      </c>
      <c r="H168" s="59">
        <f t="shared" si="5"/>
        <v>0</v>
      </c>
      <c r="I168" s="60">
        <v>0</v>
      </c>
    </row>
    <row r="169" spans="1:9" x14ac:dyDescent="0.2">
      <c r="A169" s="57">
        <v>151</v>
      </c>
      <c r="B169" s="58">
        <f>PRRAS!C179</f>
        <v>168</v>
      </c>
      <c r="C169" s="58">
        <f>PRRAS!D179</f>
        <v>144558</v>
      </c>
      <c r="D169" s="58">
        <f>PRRAS!E179</f>
        <v>147471</v>
      </c>
      <c r="E169" s="58">
        <v>0</v>
      </c>
      <c r="F169" s="58">
        <v>0</v>
      </c>
      <c r="G169" s="59">
        <f t="shared" si="4"/>
        <v>73836</v>
      </c>
      <c r="H169" s="59">
        <f t="shared" si="5"/>
        <v>0</v>
      </c>
      <c r="I169" s="60">
        <v>0</v>
      </c>
    </row>
    <row r="170" spans="1:9" x14ac:dyDescent="0.2">
      <c r="A170" s="57">
        <v>151</v>
      </c>
      <c r="B170" s="58">
        <f>PRRAS!C180</f>
        <v>169</v>
      </c>
      <c r="C170" s="58">
        <f>PRRAS!D180</f>
        <v>131842</v>
      </c>
      <c r="D170" s="58">
        <f>PRRAS!E180</f>
        <v>128087</v>
      </c>
      <c r="E170" s="58">
        <v>0</v>
      </c>
      <c r="F170" s="58">
        <v>0</v>
      </c>
      <c r="G170" s="59">
        <f t="shared" si="4"/>
        <v>65574.703999999998</v>
      </c>
      <c r="H170" s="59">
        <f t="shared" si="5"/>
        <v>0</v>
      </c>
      <c r="I170" s="60">
        <v>0</v>
      </c>
    </row>
    <row r="171" spans="1:9" x14ac:dyDescent="0.2">
      <c r="A171" s="57">
        <v>151</v>
      </c>
      <c r="B171" s="58">
        <f>PRRAS!C181</f>
        <v>170</v>
      </c>
      <c r="C171" s="58">
        <f>PRRAS!D181</f>
        <v>36229</v>
      </c>
      <c r="D171" s="58">
        <f>PRRAS!E181</f>
        <v>70246</v>
      </c>
      <c r="E171" s="58">
        <v>0</v>
      </c>
      <c r="F171" s="58">
        <v>0</v>
      </c>
      <c r="G171" s="59">
        <f t="shared" si="4"/>
        <v>30042.570000000003</v>
      </c>
      <c r="H171" s="59">
        <f t="shared" si="5"/>
        <v>0</v>
      </c>
      <c r="I171" s="60">
        <v>0</v>
      </c>
    </row>
    <row r="172" spans="1:9" x14ac:dyDescent="0.2">
      <c r="A172" s="57">
        <v>151</v>
      </c>
      <c r="B172" s="58">
        <f>PRRAS!C182</f>
        <v>171</v>
      </c>
      <c r="C172" s="58">
        <f>PRRAS!D182</f>
        <v>43531</v>
      </c>
      <c r="D172" s="58">
        <f>PRRAS!E182</f>
        <v>34581</v>
      </c>
      <c r="E172" s="58">
        <v>0</v>
      </c>
      <c r="F172" s="58">
        <v>0</v>
      </c>
      <c r="G172" s="59">
        <f t="shared" si="4"/>
        <v>19270.503000000001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1934</v>
      </c>
      <c r="D174" s="58">
        <f>PRRAS!E184</f>
        <v>3293</v>
      </c>
      <c r="E174" s="58">
        <v>0</v>
      </c>
      <c r="F174" s="58">
        <v>0</v>
      </c>
      <c r="G174" s="59">
        <f t="shared" si="4"/>
        <v>1473.9599999999998</v>
      </c>
      <c r="H174" s="59">
        <f t="shared" si="5"/>
        <v>0</v>
      </c>
      <c r="I174" s="60">
        <v>0</v>
      </c>
    </row>
    <row r="175" spans="1:9" x14ac:dyDescent="0.2">
      <c r="A175" s="57">
        <v>151</v>
      </c>
      <c r="B175" s="58">
        <f>PRRAS!C185</f>
        <v>174</v>
      </c>
      <c r="C175" s="58">
        <f>PRRAS!D185</f>
        <v>130550</v>
      </c>
      <c r="D175" s="58">
        <f>PRRAS!E185</f>
        <v>135292</v>
      </c>
      <c r="E175" s="58">
        <v>0</v>
      </c>
      <c r="F175" s="58">
        <v>0</v>
      </c>
      <c r="G175" s="59">
        <f t="shared" si="4"/>
        <v>69797.315999999992</v>
      </c>
      <c r="H175" s="59">
        <f t="shared" si="5"/>
        <v>0</v>
      </c>
      <c r="I175" s="60">
        <v>0</v>
      </c>
    </row>
    <row r="176" spans="1:9" x14ac:dyDescent="0.2">
      <c r="A176" s="57">
        <v>151</v>
      </c>
      <c r="B176" s="58">
        <f>PRRAS!C186</f>
        <v>175</v>
      </c>
      <c r="C176" s="58">
        <f>PRRAS!D186</f>
        <v>29727</v>
      </c>
      <c r="D176" s="58">
        <f>PRRAS!E186</f>
        <v>27608</v>
      </c>
      <c r="E176" s="58">
        <v>0</v>
      </c>
      <c r="F176" s="58">
        <v>0</v>
      </c>
      <c r="G176" s="59">
        <f t="shared" si="4"/>
        <v>14865.025</v>
      </c>
      <c r="H176" s="59">
        <f t="shared" si="5"/>
        <v>0</v>
      </c>
      <c r="I176" s="60">
        <v>0</v>
      </c>
    </row>
    <row r="177" spans="1:9" x14ac:dyDescent="0.2">
      <c r="A177" s="57">
        <v>151</v>
      </c>
      <c r="B177" s="58">
        <f>PRRAS!C187</f>
        <v>176</v>
      </c>
      <c r="C177" s="58">
        <f>PRRAS!D187</f>
        <v>58176</v>
      </c>
      <c r="D177" s="58">
        <f>PRRAS!E187</f>
        <v>57458</v>
      </c>
      <c r="E177" s="58">
        <v>0</v>
      </c>
      <c r="F177" s="58">
        <v>0</v>
      </c>
      <c r="G177" s="59">
        <f t="shared" si="4"/>
        <v>30464.191999999999</v>
      </c>
      <c r="H177" s="59">
        <f t="shared" si="5"/>
        <v>0</v>
      </c>
      <c r="I177" s="60">
        <v>0</v>
      </c>
    </row>
    <row r="178" spans="1:9" x14ac:dyDescent="0.2">
      <c r="A178" s="57">
        <v>151</v>
      </c>
      <c r="B178" s="58">
        <f>PRRAS!C188</f>
        <v>177</v>
      </c>
      <c r="C178" s="58">
        <f>PRRAS!D188</f>
        <v>1304</v>
      </c>
      <c r="D178" s="58">
        <f>PRRAS!E188</f>
        <v>0</v>
      </c>
      <c r="E178" s="58">
        <v>0</v>
      </c>
      <c r="F178" s="58">
        <v>0</v>
      </c>
      <c r="G178" s="59">
        <f t="shared" si="4"/>
        <v>230.80799999999999</v>
      </c>
      <c r="H178" s="59">
        <f t="shared" si="5"/>
        <v>0</v>
      </c>
      <c r="I178" s="60">
        <v>0</v>
      </c>
    </row>
    <row r="179" spans="1:9" x14ac:dyDescent="0.2">
      <c r="A179" s="57">
        <v>151</v>
      </c>
      <c r="B179" s="58">
        <f>PRRAS!C189</f>
        <v>178</v>
      </c>
      <c r="C179" s="58">
        <f>PRRAS!D189</f>
        <v>23569</v>
      </c>
      <c r="D179" s="58">
        <f>PRRAS!E189</f>
        <v>25472</v>
      </c>
      <c r="E179" s="58">
        <v>0</v>
      </c>
      <c r="F179" s="58">
        <v>0</v>
      </c>
      <c r="G179" s="59">
        <f t="shared" si="4"/>
        <v>13263.313999999998</v>
      </c>
      <c r="H179" s="59">
        <f t="shared" si="5"/>
        <v>0</v>
      </c>
      <c r="I179" s="60">
        <v>0</v>
      </c>
    </row>
    <row r="180" spans="1:9" x14ac:dyDescent="0.2">
      <c r="A180" s="57">
        <v>151</v>
      </c>
      <c r="B180" s="58">
        <f>PRRAS!C190</f>
        <v>179</v>
      </c>
      <c r="C180" s="58">
        <f>PRRAS!D190</f>
        <v>2288</v>
      </c>
      <c r="D180" s="58">
        <f>PRRAS!E190</f>
        <v>12382</v>
      </c>
      <c r="E180" s="58">
        <v>0</v>
      </c>
      <c r="F180" s="58">
        <v>0</v>
      </c>
      <c r="G180" s="59">
        <f t="shared" si="4"/>
        <v>4842.308</v>
      </c>
      <c r="H180" s="59">
        <f t="shared" si="5"/>
        <v>0</v>
      </c>
      <c r="I180" s="60">
        <v>0</v>
      </c>
    </row>
    <row r="181" spans="1:9" x14ac:dyDescent="0.2">
      <c r="A181" s="57">
        <v>151</v>
      </c>
      <c r="B181" s="58">
        <f>PRRAS!C191</f>
        <v>180</v>
      </c>
      <c r="C181" s="58">
        <f>PRRAS!D191</f>
        <v>11600</v>
      </c>
      <c r="D181" s="58">
        <f>PRRAS!E191</f>
        <v>10502</v>
      </c>
      <c r="E181" s="58">
        <v>0</v>
      </c>
      <c r="F181" s="58">
        <v>0</v>
      </c>
      <c r="G181" s="59">
        <f t="shared" si="4"/>
        <v>5868.7199999999993</v>
      </c>
      <c r="H181" s="59">
        <f t="shared" si="5"/>
        <v>0</v>
      </c>
      <c r="I181" s="60">
        <v>0</v>
      </c>
    </row>
    <row r="182" spans="1:9" x14ac:dyDescent="0.2">
      <c r="A182" s="57">
        <v>151</v>
      </c>
      <c r="B182" s="58">
        <f>PRRAS!C192</f>
        <v>181</v>
      </c>
      <c r="C182" s="58">
        <f>PRRAS!D192</f>
        <v>0</v>
      </c>
      <c r="D182" s="58">
        <f>PRRAS!E192</f>
        <v>0</v>
      </c>
      <c r="E182" s="58">
        <v>0</v>
      </c>
      <c r="F182" s="58">
        <v>0</v>
      </c>
      <c r="G182" s="59">
        <f t="shared" si="4"/>
        <v>0</v>
      </c>
      <c r="H182" s="59">
        <f t="shared" si="5"/>
        <v>0</v>
      </c>
      <c r="I182" s="60">
        <v>0</v>
      </c>
    </row>
    <row r="183" spans="1:9" x14ac:dyDescent="0.2">
      <c r="A183" s="57">
        <v>151</v>
      </c>
      <c r="B183" s="58">
        <f>PRRAS!C193</f>
        <v>182</v>
      </c>
      <c r="C183" s="58">
        <f>PRRAS!D193</f>
        <v>625</v>
      </c>
      <c r="D183" s="58">
        <f>PRRAS!E193</f>
        <v>500</v>
      </c>
      <c r="E183" s="58">
        <v>0</v>
      </c>
      <c r="F183" s="58">
        <v>0</v>
      </c>
      <c r="G183" s="59">
        <f t="shared" si="4"/>
        <v>295.75</v>
      </c>
      <c r="H183" s="59">
        <f t="shared" si="5"/>
        <v>0</v>
      </c>
      <c r="I183" s="60">
        <v>0</v>
      </c>
    </row>
    <row r="184" spans="1:9" x14ac:dyDescent="0.2">
      <c r="A184" s="57">
        <v>151</v>
      </c>
      <c r="B184" s="58">
        <f>PRRAS!C194</f>
        <v>183</v>
      </c>
      <c r="C184" s="58">
        <f>PRRAS!D194</f>
        <v>3261</v>
      </c>
      <c r="D184" s="58">
        <f>PRRAS!E194</f>
        <v>1370</v>
      </c>
      <c r="E184" s="58">
        <v>0</v>
      </c>
      <c r="F184" s="58">
        <v>0</v>
      </c>
      <c r="G184" s="59">
        <f t="shared" si="4"/>
        <v>1098.183</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36326</v>
      </c>
      <c r="D186" s="58">
        <f>PRRAS!E196</f>
        <v>25434</v>
      </c>
      <c r="E186" s="58">
        <v>0</v>
      </c>
      <c r="F186" s="58">
        <v>0</v>
      </c>
      <c r="G186" s="59">
        <f t="shared" si="4"/>
        <v>16130.89</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19922</v>
      </c>
      <c r="D188" s="58">
        <f>PRRAS!E198</f>
        <v>22754</v>
      </c>
      <c r="E188" s="58">
        <v>0</v>
      </c>
      <c r="F188" s="58">
        <v>0</v>
      </c>
      <c r="G188" s="59">
        <f t="shared" si="4"/>
        <v>12235.41</v>
      </c>
      <c r="H188" s="59">
        <f t="shared" si="5"/>
        <v>0</v>
      </c>
      <c r="I188" s="60">
        <v>0</v>
      </c>
    </row>
    <row r="189" spans="1:9" x14ac:dyDescent="0.2">
      <c r="A189" s="57">
        <v>151</v>
      </c>
      <c r="B189" s="58">
        <f>PRRAS!C199</f>
        <v>188</v>
      </c>
      <c r="C189" s="58">
        <f>PRRAS!D199</f>
        <v>1142</v>
      </c>
      <c r="D189" s="58">
        <f>PRRAS!E199</f>
        <v>300</v>
      </c>
      <c r="E189" s="58">
        <v>0</v>
      </c>
      <c r="F189" s="58">
        <v>0</v>
      </c>
      <c r="G189" s="59">
        <f t="shared" si="4"/>
        <v>327.49599999999998</v>
      </c>
      <c r="H189" s="59">
        <f t="shared" si="5"/>
        <v>0</v>
      </c>
      <c r="I189" s="60">
        <v>0</v>
      </c>
    </row>
    <row r="190" spans="1:9" x14ac:dyDescent="0.2">
      <c r="A190" s="57">
        <v>151</v>
      </c>
      <c r="B190" s="58">
        <f>PRRAS!C200</f>
        <v>189</v>
      </c>
      <c r="C190" s="58">
        <f>PRRAS!D200</f>
        <v>750</v>
      </c>
      <c r="D190" s="58">
        <f>PRRAS!E200</f>
        <v>1100</v>
      </c>
      <c r="E190" s="58">
        <v>0</v>
      </c>
      <c r="F190" s="58">
        <v>0</v>
      </c>
      <c r="G190" s="59">
        <f t="shared" si="4"/>
        <v>557.54999999999995</v>
      </c>
      <c r="H190" s="59">
        <f t="shared" si="5"/>
        <v>0</v>
      </c>
      <c r="I190" s="60">
        <v>0</v>
      </c>
    </row>
    <row r="191" spans="1:9" x14ac:dyDescent="0.2">
      <c r="A191" s="57">
        <v>151</v>
      </c>
      <c r="B191" s="58">
        <f>PRRAS!C201</f>
        <v>190</v>
      </c>
      <c r="C191" s="58">
        <f>PRRAS!D201</f>
        <v>0</v>
      </c>
      <c r="D191" s="58">
        <f>PRRAS!E201</f>
        <v>0</v>
      </c>
      <c r="E191" s="58">
        <v>0</v>
      </c>
      <c r="F191" s="58">
        <v>0</v>
      </c>
      <c r="G191" s="59">
        <f t="shared" si="4"/>
        <v>0</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14512</v>
      </c>
      <c r="D193" s="58">
        <f>PRRAS!E203</f>
        <v>1280</v>
      </c>
      <c r="E193" s="58">
        <v>0</v>
      </c>
      <c r="F193" s="58">
        <v>0</v>
      </c>
      <c r="G193" s="59">
        <f t="shared" si="4"/>
        <v>3277.8240000000001</v>
      </c>
      <c r="H193" s="59">
        <f t="shared" si="5"/>
        <v>0</v>
      </c>
      <c r="I193" s="60">
        <v>0</v>
      </c>
    </row>
    <row r="194" spans="1:9" x14ac:dyDescent="0.2">
      <c r="A194" s="57">
        <v>151</v>
      </c>
      <c r="B194" s="58">
        <f>PRRAS!C204</f>
        <v>193</v>
      </c>
      <c r="C194" s="58">
        <f>PRRAS!D204</f>
        <v>5213</v>
      </c>
      <c r="D194" s="58">
        <f>PRRAS!E204</f>
        <v>4443</v>
      </c>
      <c r="E194" s="58">
        <v>0</v>
      </c>
      <c r="F194" s="58">
        <v>0</v>
      </c>
      <c r="G194" s="59">
        <f t="shared" ref="G194:G257" si="6">(B194/1000)*(C194*1+D194*2)</f>
        <v>2721.107</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5213</v>
      </c>
      <c r="D208" s="58">
        <f>PRRAS!E218</f>
        <v>4443</v>
      </c>
      <c r="E208" s="58">
        <v>0</v>
      </c>
      <c r="F208" s="58">
        <v>0</v>
      </c>
      <c r="G208" s="59">
        <f t="shared" si="6"/>
        <v>2918.4929999999999</v>
      </c>
      <c r="H208" s="59">
        <f t="shared" si="7"/>
        <v>0</v>
      </c>
      <c r="I208" s="60">
        <v>0</v>
      </c>
    </row>
    <row r="209" spans="1:9" x14ac:dyDescent="0.2">
      <c r="A209" s="57">
        <v>151</v>
      </c>
      <c r="B209" s="58">
        <f>PRRAS!C219</f>
        <v>208</v>
      </c>
      <c r="C209" s="58">
        <f>PRRAS!D219</f>
        <v>5213</v>
      </c>
      <c r="D209" s="58">
        <f>PRRAS!E219</f>
        <v>4443</v>
      </c>
      <c r="E209" s="58">
        <v>0</v>
      </c>
      <c r="F209" s="58">
        <v>0</v>
      </c>
      <c r="G209" s="59">
        <f t="shared" si="6"/>
        <v>2932.5919999999996</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4246149</v>
      </c>
      <c r="D282" s="58">
        <f>PRRAS!E292</f>
        <v>4565106</v>
      </c>
      <c r="E282" s="58">
        <v>0</v>
      </c>
      <c r="F282" s="58">
        <v>0</v>
      </c>
      <c r="G282" s="59">
        <f t="shared" si="8"/>
        <v>3758757.4410000006</v>
      </c>
      <c r="H282" s="59">
        <f t="shared" si="9"/>
        <v>0</v>
      </c>
      <c r="I282" s="60">
        <v>0</v>
      </c>
    </row>
    <row r="283" spans="1:9" x14ac:dyDescent="0.2">
      <c r="A283" s="57">
        <v>151</v>
      </c>
      <c r="B283" s="58">
        <f>PRRAS!C293</f>
        <v>282</v>
      </c>
      <c r="C283" s="58">
        <f>PRRAS!D293</f>
        <v>417137</v>
      </c>
      <c r="D283" s="58">
        <f>PRRAS!E293</f>
        <v>165175</v>
      </c>
      <c r="E283" s="58">
        <v>0</v>
      </c>
      <c r="F283" s="58">
        <v>0</v>
      </c>
      <c r="G283" s="59">
        <f t="shared" si="8"/>
        <v>210791.33399999997</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19640</v>
      </c>
      <c r="E285" s="58">
        <v>0</v>
      </c>
      <c r="F285" s="58">
        <v>0</v>
      </c>
      <c r="G285" s="59">
        <f t="shared" si="8"/>
        <v>11155.519999999999</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575419</v>
      </c>
      <c r="D342" s="58">
        <f>PRRAS!E353</f>
        <v>147168</v>
      </c>
      <c r="E342" s="58">
        <v>0</v>
      </c>
      <c r="F342" s="58">
        <v>0</v>
      </c>
      <c r="G342" s="59">
        <f t="shared" si="10"/>
        <v>296586.45500000002</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265927</v>
      </c>
      <c r="D355" s="58">
        <f>PRRAS!E366</f>
        <v>108806</v>
      </c>
      <c r="E355" s="58">
        <v>0</v>
      </c>
      <c r="F355" s="58">
        <v>0</v>
      </c>
      <c r="G355" s="59">
        <f t="shared" si="10"/>
        <v>171172.80599999998</v>
      </c>
      <c r="H355" s="59">
        <f t="shared" si="11"/>
        <v>0</v>
      </c>
      <c r="I355" s="60">
        <v>0</v>
      </c>
    </row>
    <row r="356" spans="1:9" x14ac:dyDescent="0.2">
      <c r="A356" s="57">
        <v>151</v>
      </c>
      <c r="B356" s="58">
        <f>PRRAS!C367</f>
        <v>355</v>
      </c>
      <c r="C356" s="58">
        <f>PRRAS!D367</f>
        <v>151875</v>
      </c>
      <c r="D356" s="58">
        <f>PRRAS!E367</f>
        <v>0</v>
      </c>
      <c r="E356" s="58">
        <v>0</v>
      </c>
      <c r="F356" s="58">
        <v>0</v>
      </c>
      <c r="G356" s="59">
        <f t="shared" si="10"/>
        <v>53915.625</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151875</v>
      </c>
      <c r="D358" s="58">
        <f>PRRAS!E369</f>
        <v>0</v>
      </c>
      <c r="E358" s="58">
        <v>0</v>
      </c>
      <c r="F358" s="58">
        <v>0</v>
      </c>
      <c r="G358" s="59">
        <f t="shared" si="10"/>
        <v>54219.375</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105623</v>
      </c>
      <c r="D361" s="58">
        <f>PRRAS!E372</f>
        <v>99814</v>
      </c>
      <c r="E361" s="58">
        <v>0</v>
      </c>
      <c r="F361" s="58">
        <v>0</v>
      </c>
      <c r="G361" s="59">
        <f t="shared" si="10"/>
        <v>109890.36</v>
      </c>
      <c r="H361" s="59">
        <f t="shared" si="11"/>
        <v>0</v>
      </c>
      <c r="I361" s="60">
        <v>0</v>
      </c>
    </row>
    <row r="362" spans="1:9" x14ac:dyDescent="0.2">
      <c r="A362" s="57">
        <v>151</v>
      </c>
      <c r="B362" s="58">
        <f>PRRAS!C373</f>
        <v>361</v>
      </c>
      <c r="C362" s="58">
        <f>PRRAS!D373</f>
        <v>80816</v>
      </c>
      <c r="D362" s="58">
        <f>PRRAS!E373</f>
        <v>92964</v>
      </c>
      <c r="E362" s="58">
        <v>0</v>
      </c>
      <c r="F362" s="58">
        <v>0</v>
      </c>
      <c r="G362" s="59">
        <f t="shared" si="10"/>
        <v>96294.584000000003</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6850</v>
      </c>
      <c r="E364" s="58">
        <v>0</v>
      </c>
      <c r="F364" s="58">
        <v>0</v>
      </c>
      <c r="G364" s="59">
        <f t="shared" si="10"/>
        <v>4973.0999999999995</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24807</v>
      </c>
      <c r="D368" s="58">
        <f>PRRAS!E379</f>
        <v>0</v>
      </c>
      <c r="E368" s="58">
        <v>0</v>
      </c>
      <c r="F368" s="58">
        <v>0</v>
      </c>
      <c r="G368" s="59">
        <f t="shared" si="10"/>
        <v>9104.1689999999999</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8429</v>
      </c>
      <c r="D375" s="58">
        <f>PRRAS!E386</f>
        <v>8992</v>
      </c>
      <c r="E375" s="58">
        <v>0</v>
      </c>
      <c r="F375" s="58">
        <v>0</v>
      </c>
      <c r="G375" s="59">
        <f t="shared" si="10"/>
        <v>9878.4619999999995</v>
      </c>
      <c r="H375" s="59">
        <f t="shared" si="11"/>
        <v>0</v>
      </c>
      <c r="I375" s="60">
        <v>0</v>
      </c>
    </row>
    <row r="376" spans="1:9" x14ac:dyDescent="0.2">
      <c r="A376" s="57">
        <v>151</v>
      </c>
      <c r="B376" s="58">
        <f>PRRAS!C387</f>
        <v>375</v>
      </c>
      <c r="C376" s="58">
        <f>PRRAS!D387</f>
        <v>8429</v>
      </c>
      <c r="D376" s="58">
        <f>PRRAS!E387</f>
        <v>8992</v>
      </c>
      <c r="E376" s="58">
        <v>0</v>
      </c>
      <c r="F376" s="58">
        <v>0</v>
      </c>
      <c r="G376" s="59">
        <f t="shared" si="10"/>
        <v>9904.875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309492</v>
      </c>
      <c r="D394" s="58">
        <f>PRRAS!E405</f>
        <v>38362</v>
      </c>
      <c r="E394" s="58">
        <v>0</v>
      </c>
      <c r="F394" s="58">
        <v>0</v>
      </c>
      <c r="G394" s="59">
        <f t="shared" si="12"/>
        <v>151782.88800000001</v>
      </c>
      <c r="H394" s="59">
        <f t="shared" si="13"/>
        <v>0</v>
      </c>
      <c r="I394" s="60">
        <v>0</v>
      </c>
    </row>
    <row r="395" spans="1:9" x14ac:dyDescent="0.2">
      <c r="A395" s="57">
        <v>151</v>
      </c>
      <c r="B395" s="58">
        <f>PRRAS!C406</f>
        <v>394</v>
      </c>
      <c r="C395" s="58">
        <f>PRRAS!D406</f>
        <v>0</v>
      </c>
      <c r="D395" s="58">
        <f>PRRAS!E406</f>
        <v>38362</v>
      </c>
      <c r="E395" s="58">
        <v>0</v>
      </c>
      <c r="F395" s="58">
        <v>0</v>
      </c>
      <c r="G395" s="59">
        <f t="shared" si="12"/>
        <v>30229.256000000001</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309492</v>
      </c>
      <c r="D398" s="58">
        <f>PRRAS!E409</f>
        <v>0</v>
      </c>
      <c r="E398" s="58">
        <v>0</v>
      </c>
      <c r="F398" s="58">
        <v>0</v>
      </c>
      <c r="G398" s="59">
        <f t="shared" si="12"/>
        <v>122868.32400000001</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575419</v>
      </c>
      <c r="D400" s="58">
        <f>PRRAS!E411</f>
        <v>147168</v>
      </c>
      <c r="E400" s="58">
        <v>0</v>
      </c>
      <c r="F400" s="58">
        <v>0</v>
      </c>
      <c r="G400" s="59">
        <f t="shared" si="12"/>
        <v>347032.245</v>
      </c>
      <c r="H400" s="59">
        <f t="shared" si="13"/>
        <v>0</v>
      </c>
      <c r="I400" s="60">
        <v>0</v>
      </c>
    </row>
    <row r="401" spans="1:9" x14ac:dyDescent="0.2">
      <c r="A401" s="57">
        <v>151</v>
      </c>
      <c r="B401" s="58">
        <f>PRRAS!C412</f>
        <v>400</v>
      </c>
      <c r="C401" s="58">
        <f>PRRAS!D412</f>
        <v>5417922</v>
      </c>
      <c r="D401" s="58">
        <f>PRRAS!E412</f>
        <v>5240000</v>
      </c>
      <c r="E401" s="58">
        <v>0</v>
      </c>
      <c r="F401" s="58">
        <v>0</v>
      </c>
      <c r="G401" s="59">
        <f t="shared" si="12"/>
        <v>6359168.8000000007</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4663286</v>
      </c>
      <c r="D404" s="58">
        <f>PRRAS!E415</f>
        <v>4730281</v>
      </c>
      <c r="E404" s="58">
        <v>0</v>
      </c>
      <c r="F404" s="58">
        <v>0</v>
      </c>
      <c r="G404" s="59">
        <f t="shared" si="12"/>
        <v>5691910.7439999999</v>
      </c>
      <c r="H404" s="59">
        <f t="shared" si="13"/>
        <v>0</v>
      </c>
      <c r="I404" s="60">
        <v>0</v>
      </c>
    </row>
    <row r="405" spans="1:9" x14ac:dyDescent="0.2">
      <c r="A405" s="57">
        <v>151</v>
      </c>
      <c r="B405" s="58">
        <f>PRRAS!C416</f>
        <v>404</v>
      </c>
      <c r="C405" s="58">
        <f>PRRAS!D416</f>
        <v>4821568</v>
      </c>
      <c r="D405" s="58">
        <f>PRRAS!E416</f>
        <v>4712274</v>
      </c>
      <c r="E405" s="58">
        <v>0</v>
      </c>
      <c r="F405" s="58">
        <v>0</v>
      </c>
      <c r="G405" s="59">
        <f t="shared" si="12"/>
        <v>5755430.8640000001</v>
      </c>
      <c r="H405" s="59">
        <f t="shared" si="13"/>
        <v>0</v>
      </c>
      <c r="I405" s="60">
        <v>0</v>
      </c>
    </row>
    <row r="406" spans="1:9" x14ac:dyDescent="0.2">
      <c r="A406" s="57">
        <v>151</v>
      </c>
      <c r="B406" s="58">
        <f>PRRAS!C417</f>
        <v>405</v>
      </c>
      <c r="C406" s="58">
        <f>PRRAS!D417</f>
        <v>0</v>
      </c>
      <c r="D406" s="58">
        <f>PRRAS!E417</f>
        <v>18007</v>
      </c>
      <c r="E406" s="58">
        <v>0</v>
      </c>
      <c r="F406" s="58">
        <v>0</v>
      </c>
      <c r="G406" s="59">
        <f t="shared" si="12"/>
        <v>14585.67</v>
      </c>
      <c r="H406" s="59">
        <f t="shared" si="13"/>
        <v>0</v>
      </c>
      <c r="I406" s="60">
        <v>0</v>
      </c>
    </row>
    <row r="407" spans="1:9" x14ac:dyDescent="0.2">
      <c r="A407" s="57">
        <v>151</v>
      </c>
      <c r="B407" s="58">
        <f>PRRAS!C418</f>
        <v>406</v>
      </c>
      <c r="C407" s="58">
        <f>PRRAS!D418</f>
        <v>158282</v>
      </c>
      <c r="D407" s="58">
        <f>PRRAS!E418</f>
        <v>0</v>
      </c>
      <c r="E407" s="58">
        <v>0</v>
      </c>
      <c r="F407" s="58">
        <v>0</v>
      </c>
      <c r="G407" s="59">
        <f t="shared" si="12"/>
        <v>64262.492000000006</v>
      </c>
      <c r="H407" s="59">
        <f t="shared" si="13"/>
        <v>0</v>
      </c>
      <c r="I407" s="60">
        <v>0</v>
      </c>
    </row>
    <row r="408" spans="1:9" x14ac:dyDescent="0.2">
      <c r="A408" s="57">
        <v>151</v>
      </c>
      <c r="B408" s="58">
        <f>PRRAS!C419</f>
        <v>407</v>
      </c>
      <c r="C408" s="58">
        <f>PRRAS!D419</f>
        <v>5417922</v>
      </c>
      <c r="D408" s="58">
        <f>PRRAS!E419</f>
        <v>5259640</v>
      </c>
      <c r="E408" s="58">
        <v>0</v>
      </c>
      <c r="F408" s="58">
        <v>0</v>
      </c>
      <c r="G408" s="59">
        <f t="shared" si="12"/>
        <v>6486441.2139999997</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4663286</v>
      </c>
      <c r="D630" s="58">
        <f>PRRAS!E642</f>
        <v>4730281</v>
      </c>
      <c r="E630" s="58">
        <v>0</v>
      </c>
      <c r="F630" s="58">
        <v>0</v>
      </c>
      <c r="G630" s="59">
        <f t="shared" si="18"/>
        <v>8883900.3920000009</v>
      </c>
      <c r="H630" s="59">
        <f t="shared" si="19"/>
        <v>0</v>
      </c>
      <c r="I630" s="60">
        <v>0</v>
      </c>
    </row>
    <row r="631" spans="1:9" x14ac:dyDescent="0.2">
      <c r="A631" s="57">
        <v>151</v>
      </c>
      <c r="B631" s="58">
        <f>PRRAS!C643</f>
        <v>630</v>
      </c>
      <c r="C631" s="58">
        <f>PRRAS!D643</f>
        <v>4821568</v>
      </c>
      <c r="D631" s="58">
        <f>PRRAS!E643</f>
        <v>4712274</v>
      </c>
      <c r="E631" s="58">
        <v>0</v>
      </c>
      <c r="F631" s="58">
        <v>0</v>
      </c>
      <c r="G631" s="59">
        <f t="shared" si="18"/>
        <v>8975053.0800000001</v>
      </c>
      <c r="H631" s="59">
        <f t="shared" si="19"/>
        <v>0</v>
      </c>
      <c r="I631" s="60">
        <v>0</v>
      </c>
    </row>
    <row r="632" spans="1:9" x14ac:dyDescent="0.2">
      <c r="A632" s="57">
        <v>151</v>
      </c>
      <c r="B632" s="58">
        <f>PRRAS!C644</f>
        <v>631</v>
      </c>
      <c r="C632" s="58">
        <f>PRRAS!D644</f>
        <v>0</v>
      </c>
      <c r="D632" s="58">
        <f>PRRAS!E644</f>
        <v>18007</v>
      </c>
      <c r="E632" s="58">
        <v>0</v>
      </c>
      <c r="F632" s="58">
        <v>0</v>
      </c>
      <c r="G632" s="59">
        <f t="shared" si="18"/>
        <v>22724.833999999999</v>
      </c>
      <c r="H632" s="59">
        <f t="shared" si="19"/>
        <v>0</v>
      </c>
      <c r="I632" s="60">
        <v>0</v>
      </c>
    </row>
    <row r="633" spans="1:9" x14ac:dyDescent="0.2">
      <c r="A633" s="57">
        <v>151</v>
      </c>
      <c r="B633" s="58">
        <f>PRRAS!C645</f>
        <v>632</v>
      </c>
      <c r="C633" s="58">
        <f>PRRAS!D645</f>
        <v>158282</v>
      </c>
      <c r="D633" s="58">
        <f>PRRAS!E645</f>
        <v>0</v>
      </c>
      <c r="E633" s="58">
        <v>0</v>
      </c>
      <c r="F633" s="58">
        <v>0</v>
      </c>
      <c r="G633" s="59">
        <f t="shared" si="18"/>
        <v>100034.224</v>
      </c>
      <c r="H633" s="59">
        <f t="shared" si="19"/>
        <v>0</v>
      </c>
      <c r="I633" s="60">
        <v>0</v>
      </c>
    </row>
    <row r="634" spans="1:9" x14ac:dyDescent="0.2">
      <c r="A634" s="57">
        <v>151</v>
      </c>
      <c r="B634" s="58">
        <f>PRRAS!C646</f>
        <v>633</v>
      </c>
      <c r="C634" s="58">
        <f>PRRAS!D646</f>
        <v>5417922</v>
      </c>
      <c r="D634" s="58">
        <f>PRRAS!E646</f>
        <v>5259640</v>
      </c>
      <c r="E634" s="58">
        <v>0</v>
      </c>
      <c r="F634" s="58">
        <v>0</v>
      </c>
      <c r="G634" s="59">
        <f t="shared" si="18"/>
        <v>10088248.866</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5259640</v>
      </c>
      <c r="D636" s="58">
        <f>PRRAS!E648</f>
        <v>5277647</v>
      </c>
      <c r="E636" s="58">
        <v>0</v>
      </c>
      <c r="F636" s="58">
        <v>0</v>
      </c>
      <c r="G636" s="59">
        <f t="shared" si="18"/>
        <v>10042483.09</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5628869</v>
      </c>
      <c r="D639" s="58">
        <f>PRRAS!E652</f>
        <v>5274183</v>
      </c>
      <c r="E639" s="58">
        <v>0</v>
      </c>
      <c r="F639" s="58">
        <v>0</v>
      </c>
      <c r="G639" s="59">
        <f t="shared" si="18"/>
        <v>10321075.93</v>
      </c>
      <c r="H639" s="59">
        <f t="shared" si="19"/>
        <v>0</v>
      </c>
      <c r="I639" s="60">
        <v>0</v>
      </c>
    </row>
    <row r="640" spans="1:9" x14ac:dyDescent="0.2">
      <c r="A640" s="57">
        <v>151</v>
      </c>
      <c r="B640" s="58">
        <f>PRRAS!C653</f>
        <v>639</v>
      </c>
      <c r="C640" s="58">
        <f>PRRAS!D653</f>
        <v>4663286</v>
      </c>
      <c r="D640" s="58">
        <f>PRRAS!E653</f>
        <v>4732282</v>
      </c>
      <c r="E640" s="58">
        <v>0</v>
      </c>
      <c r="F640" s="58">
        <v>0</v>
      </c>
      <c r="G640" s="59">
        <f t="shared" si="18"/>
        <v>9027696.1500000004</v>
      </c>
      <c r="H640" s="59">
        <f t="shared" si="19"/>
        <v>0</v>
      </c>
      <c r="I640" s="60">
        <v>0</v>
      </c>
    </row>
    <row r="641" spans="1:9" x14ac:dyDescent="0.2">
      <c r="A641" s="57">
        <v>151</v>
      </c>
      <c r="B641" s="58">
        <f>PRRAS!C654</f>
        <v>640</v>
      </c>
      <c r="C641" s="58">
        <f>PRRAS!D654</f>
        <v>5017972</v>
      </c>
      <c r="D641" s="58">
        <f>PRRAS!E654</f>
        <v>4720929</v>
      </c>
      <c r="E641" s="58">
        <v>0</v>
      </c>
      <c r="F641" s="58">
        <v>0</v>
      </c>
      <c r="G641" s="59">
        <f t="shared" si="18"/>
        <v>9254291.2000000011</v>
      </c>
      <c r="H641" s="59">
        <f t="shared" si="19"/>
        <v>0</v>
      </c>
      <c r="I641" s="60">
        <v>0</v>
      </c>
    </row>
    <row r="642" spans="1:9" x14ac:dyDescent="0.2">
      <c r="A642" s="57">
        <v>151</v>
      </c>
      <c r="B642" s="58">
        <f>PRRAS!C655</f>
        <v>641</v>
      </c>
      <c r="C642" s="58">
        <f>PRRAS!D655</f>
        <v>5274183</v>
      </c>
      <c r="D642" s="58">
        <f>PRRAS!E655</f>
        <v>5285536</v>
      </c>
      <c r="E642" s="58">
        <v>0</v>
      </c>
      <c r="F642" s="58">
        <v>0</v>
      </c>
      <c r="G642" s="59">
        <f t="shared" ref="G642:G705" si="20">(B642/1000)*(C642*1+D642*2)</f>
        <v>10156808.455</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40</v>
      </c>
      <c r="D644" s="58">
        <f>PRRAS!E657</f>
        <v>39</v>
      </c>
      <c r="E644" s="58">
        <v>0</v>
      </c>
      <c r="F644" s="58">
        <v>0</v>
      </c>
      <c r="G644" s="59">
        <f t="shared" si="20"/>
        <v>75.873999999999995</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27</v>
      </c>
      <c r="D646" s="58">
        <f>PRRAS!E659</f>
        <v>27</v>
      </c>
      <c r="E646" s="58">
        <v>0</v>
      </c>
      <c r="F646" s="58">
        <v>0</v>
      </c>
      <c r="G646" s="59">
        <f t="shared" si="20"/>
        <v>52.245000000000005</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3568222</v>
      </c>
      <c r="D665" s="58">
        <f>PRRAS!E678</f>
        <v>3924126</v>
      </c>
      <c r="E665" s="58">
        <v>0</v>
      </c>
      <c r="F665" s="58">
        <v>0</v>
      </c>
      <c r="G665" s="59">
        <f t="shared" si="20"/>
        <v>7580538.7360000005</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186874</v>
      </c>
      <c r="D685" s="58">
        <f>PRRAS!E698</f>
        <v>197467</v>
      </c>
      <c r="E685" s="58">
        <v>0</v>
      </c>
      <c r="F685" s="58">
        <v>0</v>
      </c>
      <c r="G685" s="59">
        <f t="shared" si="20"/>
        <v>397956.67200000002</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3649</v>
      </c>
      <c r="D689" s="58">
        <f>PRRAS!E702</f>
        <v>11130</v>
      </c>
      <c r="E689" s="58">
        <v>0</v>
      </c>
      <c r="F689" s="58">
        <v>0</v>
      </c>
      <c r="G689" s="59">
        <f t="shared" si="20"/>
        <v>17825.392</v>
      </c>
      <c r="H689" s="59">
        <f t="shared" si="21"/>
        <v>0</v>
      </c>
      <c r="I689" s="60">
        <v>0</v>
      </c>
    </row>
    <row r="690" spans="1:9" x14ac:dyDescent="0.2">
      <c r="A690" s="57">
        <v>151</v>
      </c>
      <c r="B690" s="58">
        <f>PRRAS!C703</f>
        <v>689</v>
      </c>
      <c r="C690" s="58">
        <f>PRRAS!D703</f>
        <v>176973</v>
      </c>
      <c r="D690" s="58">
        <f>PRRAS!E703</f>
        <v>223777</v>
      </c>
      <c r="E690" s="58">
        <v>0</v>
      </c>
      <c r="F690" s="58">
        <v>0</v>
      </c>
      <c r="G690" s="59">
        <f t="shared" si="20"/>
        <v>430299.10299999994</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8800</v>
      </c>
      <c r="D692" s="58">
        <f>PRRAS!E705</f>
        <v>7973</v>
      </c>
      <c r="E692" s="58">
        <v>0</v>
      </c>
      <c r="F692" s="58">
        <v>0</v>
      </c>
      <c r="G692" s="59">
        <f t="shared" si="20"/>
        <v>17099.485999999997</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10100</v>
      </c>
      <c r="D698" s="58">
        <f>PRRAS!E711</f>
        <v>9500</v>
      </c>
      <c r="E698" s="58">
        <v>0</v>
      </c>
      <c r="F698" s="58">
        <v>0</v>
      </c>
      <c r="G698" s="59">
        <f t="shared" si="20"/>
        <v>20282.699999999997</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7815106</v>
      </c>
      <c r="D977" s="63">
        <f>Bil!E12</f>
        <v>7889496</v>
      </c>
      <c r="E977" s="63">
        <v>0</v>
      </c>
      <c r="F977" s="63">
        <v>0</v>
      </c>
      <c r="G977" s="64">
        <f t="shared" ref="G977:G1040" si="32">B977/1000*C977+B977/500*D977</f>
        <v>23594.097999999998</v>
      </c>
      <c r="H977" s="64">
        <f t="shared" si="31"/>
        <v>0</v>
      </c>
      <c r="I977" s="65"/>
    </row>
    <row r="978" spans="1:9" x14ac:dyDescent="0.2">
      <c r="A978" s="57">
        <v>152</v>
      </c>
      <c r="B978" s="58">
        <f>Bil!C13</f>
        <v>2</v>
      </c>
      <c r="C978" s="58">
        <f>Bil!D13</f>
        <v>2493709</v>
      </c>
      <c r="D978" s="58">
        <f>Bil!E13</f>
        <v>2479685</v>
      </c>
      <c r="E978" s="58">
        <v>0</v>
      </c>
      <c r="F978" s="58">
        <v>0</v>
      </c>
      <c r="G978" s="59">
        <f t="shared" si="32"/>
        <v>14906.157999999999</v>
      </c>
      <c r="H978" s="59">
        <f t="shared" si="31"/>
        <v>0</v>
      </c>
      <c r="I978" s="60"/>
    </row>
    <row r="979" spans="1:9" x14ac:dyDescent="0.2">
      <c r="A979" s="57">
        <v>152</v>
      </c>
      <c r="B979" s="58">
        <f>Bil!C14</f>
        <v>3</v>
      </c>
      <c r="C979" s="58">
        <f>Bil!D14</f>
        <v>174974</v>
      </c>
      <c r="D979" s="58">
        <f>Bil!E14</f>
        <v>174974</v>
      </c>
      <c r="E979" s="58">
        <v>0</v>
      </c>
      <c r="F979" s="58">
        <v>0</v>
      </c>
      <c r="G979" s="59">
        <f t="shared" si="32"/>
        <v>1574.7660000000001</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174974</v>
      </c>
      <c r="D981" s="58">
        <f>Bil!E16</f>
        <v>174974</v>
      </c>
      <c r="E981" s="58">
        <v>0</v>
      </c>
      <c r="F981" s="58">
        <v>0</v>
      </c>
      <c r="G981" s="59">
        <f t="shared" si="32"/>
        <v>2624.61</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2318735</v>
      </c>
      <c r="D983" s="58">
        <f>Bil!E18</f>
        <v>2304711</v>
      </c>
      <c r="E983" s="58">
        <v>0</v>
      </c>
      <c r="F983" s="58">
        <v>0</v>
      </c>
      <c r="G983" s="59">
        <f t="shared" si="32"/>
        <v>48497.099000000002</v>
      </c>
      <c r="H983" s="59">
        <f t="shared" si="31"/>
        <v>0</v>
      </c>
      <c r="I983" s="60"/>
    </row>
    <row r="984" spans="1:9" x14ac:dyDescent="0.2">
      <c r="A984" s="57">
        <v>152</v>
      </c>
      <c r="B984" s="58">
        <f>Bil!C19</f>
        <v>8</v>
      </c>
      <c r="C984" s="58">
        <f>Bil!D19</f>
        <v>2174447</v>
      </c>
      <c r="D984" s="58">
        <f>Bil!E19</f>
        <v>2159269</v>
      </c>
      <c r="E984" s="58">
        <v>0</v>
      </c>
      <c r="F984" s="58">
        <v>0</v>
      </c>
      <c r="G984" s="59">
        <f t="shared" si="32"/>
        <v>51943.880000000005</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4244865</v>
      </c>
      <c r="D986" s="58">
        <f>Bil!E21</f>
        <v>4283227</v>
      </c>
      <c r="E986" s="58">
        <v>0</v>
      </c>
      <c r="F986" s="58">
        <v>0</v>
      </c>
      <c r="G986" s="59">
        <f t="shared" si="32"/>
        <v>128113.19</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2070418</v>
      </c>
      <c r="D989" s="58">
        <f>Bil!E24</f>
        <v>2123958</v>
      </c>
      <c r="E989" s="58">
        <v>0</v>
      </c>
      <c r="F989" s="58">
        <v>0</v>
      </c>
      <c r="G989" s="59">
        <f t="shared" si="32"/>
        <v>82138.34199999999</v>
      </c>
      <c r="H989" s="59">
        <f t="shared" si="31"/>
        <v>0</v>
      </c>
      <c r="I989" s="60"/>
    </row>
    <row r="990" spans="1:9" x14ac:dyDescent="0.2">
      <c r="A990" s="57">
        <v>152</v>
      </c>
      <c r="B990" s="58">
        <f>Bil!C25</f>
        <v>14</v>
      </c>
      <c r="C990" s="58">
        <f>Bil!D25</f>
        <v>100421</v>
      </c>
      <c r="D990" s="58">
        <f>Bil!E25</f>
        <v>98320</v>
      </c>
      <c r="E990" s="58">
        <v>0</v>
      </c>
      <c r="F990" s="58">
        <v>0</v>
      </c>
      <c r="G990" s="59">
        <f t="shared" si="32"/>
        <v>4158.8540000000003</v>
      </c>
      <c r="H990" s="59">
        <f t="shared" si="31"/>
        <v>0</v>
      </c>
      <c r="I990" s="60"/>
    </row>
    <row r="991" spans="1:9" x14ac:dyDescent="0.2">
      <c r="A991" s="57">
        <v>152</v>
      </c>
      <c r="B991" s="58">
        <f>Bil!C26</f>
        <v>15</v>
      </c>
      <c r="C991" s="58">
        <f>Bil!D26</f>
        <v>500026</v>
      </c>
      <c r="D991" s="58">
        <f>Bil!E26</f>
        <v>592990</v>
      </c>
      <c r="E991" s="58">
        <v>0</v>
      </c>
      <c r="F991" s="58">
        <v>0</v>
      </c>
      <c r="G991" s="59">
        <f t="shared" si="32"/>
        <v>25290.09</v>
      </c>
      <c r="H991" s="59">
        <f t="shared" si="31"/>
        <v>0</v>
      </c>
      <c r="I991" s="60"/>
    </row>
    <row r="992" spans="1:9" x14ac:dyDescent="0.2">
      <c r="A992" s="57">
        <v>152</v>
      </c>
      <c r="B992" s="58">
        <f>Bil!C27</f>
        <v>16</v>
      </c>
      <c r="C992" s="58">
        <f>Bil!D27</f>
        <v>11767</v>
      </c>
      <c r="D992" s="58">
        <f>Bil!E27</f>
        <v>11767</v>
      </c>
      <c r="E992" s="58">
        <v>0</v>
      </c>
      <c r="F992" s="58">
        <v>0</v>
      </c>
      <c r="G992" s="59">
        <f t="shared" si="32"/>
        <v>564.81600000000003</v>
      </c>
      <c r="H992" s="59">
        <f t="shared" si="31"/>
        <v>0</v>
      </c>
      <c r="I992" s="60"/>
    </row>
    <row r="993" spans="1:9" x14ac:dyDescent="0.2">
      <c r="A993" s="57">
        <v>152</v>
      </c>
      <c r="B993" s="58">
        <f>Bil!C28</f>
        <v>17</v>
      </c>
      <c r="C993" s="58">
        <f>Bil!D28</f>
        <v>0</v>
      </c>
      <c r="D993" s="58">
        <f>Bil!E28</f>
        <v>6850</v>
      </c>
      <c r="E993" s="58">
        <v>0</v>
      </c>
      <c r="F993" s="58">
        <v>0</v>
      </c>
      <c r="G993" s="59">
        <f t="shared" si="32"/>
        <v>232.9</v>
      </c>
      <c r="H993" s="59">
        <f t="shared" si="31"/>
        <v>0</v>
      </c>
      <c r="I993" s="60"/>
    </row>
    <row r="994" spans="1:9" x14ac:dyDescent="0.2">
      <c r="A994" s="57">
        <v>152</v>
      </c>
      <c r="B994" s="58">
        <f>Bil!C29</f>
        <v>18</v>
      </c>
      <c r="C994" s="58">
        <f>Bil!D29</f>
        <v>3666</v>
      </c>
      <c r="D994" s="58">
        <f>Bil!E29</f>
        <v>3666</v>
      </c>
      <c r="E994" s="58">
        <v>0</v>
      </c>
      <c r="F994" s="58">
        <v>0</v>
      </c>
      <c r="G994" s="59">
        <f t="shared" si="32"/>
        <v>197.964</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20453</v>
      </c>
      <c r="D996" s="58">
        <f>Bil!E31</f>
        <v>20453</v>
      </c>
      <c r="E996" s="58">
        <v>0</v>
      </c>
      <c r="F996" s="58">
        <v>0</v>
      </c>
      <c r="G996" s="59">
        <f t="shared" si="32"/>
        <v>1227.18</v>
      </c>
      <c r="H996" s="59">
        <f t="shared" si="31"/>
        <v>0</v>
      </c>
      <c r="I996" s="60"/>
    </row>
    <row r="997" spans="1:9" x14ac:dyDescent="0.2">
      <c r="A997" s="57">
        <v>152</v>
      </c>
      <c r="B997" s="58">
        <f>Bil!C32</f>
        <v>21</v>
      </c>
      <c r="C997" s="58">
        <f>Bil!D32</f>
        <v>197927</v>
      </c>
      <c r="D997" s="58">
        <f>Bil!E32</f>
        <v>197927</v>
      </c>
      <c r="E997" s="58">
        <v>0</v>
      </c>
      <c r="F997" s="58">
        <v>0</v>
      </c>
      <c r="G997" s="59">
        <f t="shared" si="32"/>
        <v>12469.401000000002</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633418</v>
      </c>
      <c r="D999" s="58">
        <f>Bil!E34</f>
        <v>735333</v>
      </c>
      <c r="E999" s="58">
        <v>0</v>
      </c>
      <c r="F999" s="58">
        <v>0</v>
      </c>
      <c r="G999" s="59">
        <f t="shared" si="32"/>
        <v>48393.932000000001</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258053</v>
      </c>
      <c r="D1001" s="58">
        <f>Bil!E36</f>
        <v>258053</v>
      </c>
      <c r="E1001" s="58">
        <v>0</v>
      </c>
      <c r="F1001" s="58">
        <v>0</v>
      </c>
      <c r="G1001" s="59">
        <f t="shared" si="32"/>
        <v>19353.975000000002</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258053</v>
      </c>
      <c r="D1005" s="58">
        <f>Bil!E40</f>
        <v>258053</v>
      </c>
      <c r="E1005" s="58">
        <v>0</v>
      </c>
      <c r="F1005" s="58">
        <v>0</v>
      </c>
      <c r="G1005" s="59">
        <f t="shared" si="32"/>
        <v>22450.611000000001</v>
      </c>
      <c r="H1005" s="59">
        <f t="shared" si="31"/>
        <v>0</v>
      </c>
      <c r="I1005" s="60"/>
    </row>
    <row r="1006" spans="1:9" x14ac:dyDescent="0.2">
      <c r="A1006" s="57">
        <v>152</v>
      </c>
      <c r="B1006" s="58">
        <f>Bil!C41</f>
        <v>30</v>
      </c>
      <c r="C1006" s="58">
        <f>Bil!D41</f>
        <v>43867</v>
      </c>
      <c r="D1006" s="58">
        <f>Bil!E41</f>
        <v>47122</v>
      </c>
      <c r="E1006" s="58">
        <v>0</v>
      </c>
      <c r="F1006" s="58">
        <v>0</v>
      </c>
      <c r="G1006" s="59">
        <f t="shared" si="32"/>
        <v>4143.33</v>
      </c>
      <c r="H1006" s="59">
        <f t="shared" si="31"/>
        <v>0</v>
      </c>
      <c r="I1006" s="60"/>
    </row>
    <row r="1007" spans="1:9" x14ac:dyDescent="0.2">
      <c r="A1007" s="57">
        <v>152</v>
      </c>
      <c r="B1007" s="58">
        <f>Bil!C42</f>
        <v>31</v>
      </c>
      <c r="C1007" s="58">
        <f>Bil!D42</f>
        <v>169377</v>
      </c>
      <c r="D1007" s="58">
        <f>Bil!E42</f>
        <v>178369</v>
      </c>
      <c r="E1007" s="58">
        <v>0</v>
      </c>
      <c r="F1007" s="58">
        <v>0</v>
      </c>
      <c r="G1007" s="59">
        <f t="shared" si="32"/>
        <v>16309.565000000001</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125510</v>
      </c>
      <c r="D1011" s="58">
        <f>Bil!E46</f>
        <v>131247</v>
      </c>
      <c r="E1011" s="58">
        <v>0</v>
      </c>
      <c r="F1011" s="58">
        <v>0</v>
      </c>
      <c r="G1011" s="59">
        <f t="shared" si="32"/>
        <v>13580.140000000001</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190809</v>
      </c>
      <c r="D1025" s="58">
        <f>Bil!E60</f>
        <v>225390</v>
      </c>
      <c r="E1025" s="58">
        <v>0</v>
      </c>
      <c r="F1025" s="58">
        <v>0</v>
      </c>
      <c r="G1025" s="59">
        <f t="shared" si="32"/>
        <v>31437.861000000001</v>
      </c>
      <c r="H1025" s="59">
        <f t="shared" si="31"/>
        <v>0</v>
      </c>
      <c r="I1025" s="60"/>
    </row>
    <row r="1026" spans="1:9" x14ac:dyDescent="0.2">
      <c r="A1026" s="57">
        <v>152</v>
      </c>
      <c r="B1026" s="58">
        <f>Bil!C61</f>
        <v>50</v>
      </c>
      <c r="C1026" s="58">
        <f>Bil!D61</f>
        <v>190809</v>
      </c>
      <c r="D1026" s="58">
        <f>Bil!E61</f>
        <v>225390</v>
      </c>
      <c r="E1026" s="58">
        <v>0</v>
      </c>
      <c r="F1026" s="58">
        <v>0</v>
      </c>
      <c r="G1026" s="59">
        <f t="shared" si="32"/>
        <v>32079.45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5321397</v>
      </c>
      <c r="D1039" s="58">
        <f>Bil!E74</f>
        <v>5409811</v>
      </c>
      <c r="E1039" s="58">
        <v>0</v>
      </c>
      <c r="F1039" s="58">
        <v>0</v>
      </c>
      <c r="G1039" s="59">
        <f t="shared" si="32"/>
        <v>1016884.1969999999</v>
      </c>
      <c r="H1039" s="59">
        <f t="shared" si="33"/>
        <v>0</v>
      </c>
      <c r="I1039" s="60"/>
    </row>
    <row r="1040" spans="1:9" x14ac:dyDescent="0.2">
      <c r="A1040" s="57">
        <v>152</v>
      </c>
      <c r="B1040" s="58">
        <f>Bil!C75</f>
        <v>64</v>
      </c>
      <c r="C1040" s="58">
        <f>Bil!D75</f>
        <v>25961</v>
      </c>
      <c r="D1040" s="58">
        <f>Bil!E75</f>
        <v>45536</v>
      </c>
      <c r="E1040" s="58">
        <v>0</v>
      </c>
      <c r="F1040" s="58">
        <v>0</v>
      </c>
      <c r="G1040" s="59">
        <f t="shared" si="32"/>
        <v>7490.1120000000001</v>
      </c>
      <c r="H1040" s="59">
        <f t="shared" si="33"/>
        <v>0</v>
      </c>
      <c r="I1040" s="60"/>
    </row>
    <row r="1041" spans="1:9" x14ac:dyDescent="0.2">
      <c r="A1041" s="57">
        <v>152</v>
      </c>
      <c r="B1041" s="58">
        <f>Bil!C76</f>
        <v>65</v>
      </c>
      <c r="C1041" s="58">
        <f>Bil!D76</f>
        <v>24554</v>
      </c>
      <c r="D1041" s="58">
        <f>Bil!E76</f>
        <v>45429</v>
      </c>
      <c r="E1041" s="58">
        <v>0</v>
      </c>
      <c r="F1041" s="58">
        <v>0</v>
      </c>
      <c r="G1041" s="59">
        <f t="shared" ref="G1041:G1104" si="34">B1041/1000*C1041+B1041/500*D1041</f>
        <v>7501.7800000000007</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24554</v>
      </c>
      <c r="D1043" s="58">
        <f>Bil!E78</f>
        <v>45429</v>
      </c>
      <c r="E1043" s="58">
        <v>0</v>
      </c>
      <c r="F1043" s="58">
        <v>0</v>
      </c>
      <c r="G1043" s="59">
        <f t="shared" si="34"/>
        <v>7732.6040000000012</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1407</v>
      </c>
      <c r="D1047" s="58">
        <f>Bil!E82</f>
        <v>107</v>
      </c>
      <c r="E1047" s="58">
        <v>0</v>
      </c>
      <c r="F1047" s="58">
        <v>0</v>
      </c>
      <c r="G1047" s="59">
        <f t="shared" si="34"/>
        <v>115.09099999999999</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5287214</v>
      </c>
      <c r="D1049" s="58">
        <f>Bil!E84</f>
        <v>5334745</v>
      </c>
      <c r="E1049" s="58">
        <v>0</v>
      </c>
      <c r="F1049" s="58">
        <v>0</v>
      </c>
      <c r="G1049" s="59">
        <f t="shared" si="34"/>
        <v>1164839.392</v>
      </c>
      <c r="H1049" s="59">
        <f t="shared" si="33"/>
        <v>0</v>
      </c>
      <c r="I1049" s="60"/>
    </row>
    <row r="1050" spans="1:9" x14ac:dyDescent="0.2">
      <c r="A1050" s="57">
        <v>152</v>
      </c>
      <c r="B1050" s="58">
        <f>Bil!C85</f>
        <v>74</v>
      </c>
      <c r="C1050" s="58">
        <f>Bil!D85</f>
        <v>5240000</v>
      </c>
      <c r="D1050" s="58">
        <f>Bil!E85</f>
        <v>5240000</v>
      </c>
      <c r="E1050" s="58">
        <v>0</v>
      </c>
      <c r="F1050" s="58">
        <v>0</v>
      </c>
      <c r="G1050" s="59">
        <f t="shared" si="34"/>
        <v>1163280</v>
      </c>
      <c r="H1050" s="59">
        <f t="shared" si="33"/>
        <v>0</v>
      </c>
      <c r="I1050" s="60"/>
    </row>
    <row r="1051" spans="1:9" x14ac:dyDescent="0.2">
      <c r="A1051" s="57">
        <v>152</v>
      </c>
      <c r="B1051" s="58">
        <f>Bil!C86</f>
        <v>75</v>
      </c>
      <c r="C1051" s="58">
        <f>Bil!D86</f>
        <v>5240000</v>
      </c>
      <c r="D1051" s="58">
        <f>Bil!E86</f>
        <v>5240000</v>
      </c>
      <c r="E1051" s="58">
        <v>0</v>
      </c>
      <c r="F1051" s="58">
        <v>0</v>
      </c>
      <c r="G1051" s="59">
        <f t="shared" si="34"/>
        <v>1179000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47214</v>
      </c>
      <c r="D1056" s="58">
        <f>Bil!E91</f>
        <v>94745</v>
      </c>
      <c r="E1056" s="58">
        <v>0</v>
      </c>
      <c r="F1056" s="58">
        <v>0</v>
      </c>
      <c r="G1056" s="59">
        <f t="shared" si="34"/>
        <v>18936.32</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8222</v>
      </c>
      <c r="D1116" s="58">
        <f>Bil!E151</f>
        <v>29530</v>
      </c>
      <c r="E1116" s="58">
        <v>0</v>
      </c>
      <c r="F1116" s="58">
        <v>0</v>
      </c>
      <c r="G1116" s="59">
        <f t="shared" si="36"/>
        <v>9419.4800000000014</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8222</v>
      </c>
      <c r="D1128" s="58">
        <f>Bil!E163</f>
        <v>29530</v>
      </c>
      <c r="E1128" s="58">
        <v>0</v>
      </c>
      <c r="F1128" s="58">
        <v>0</v>
      </c>
      <c r="G1128" s="59">
        <f t="shared" si="36"/>
        <v>10226.864</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0</v>
      </c>
      <c r="D1134" s="58">
        <f>Bil!E169</f>
        <v>0</v>
      </c>
      <c r="E1134" s="58">
        <v>0</v>
      </c>
      <c r="F1134" s="58">
        <v>0</v>
      </c>
      <c r="G1134" s="59">
        <f t="shared" si="36"/>
        <v>0</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7815106</v>
      </c>
      <c r="D1138" s="58">
        <f>Bil!E173</f>
        <v>7889496</v>
      </c>
      <c r="E1138" s="58">
        <v>0</v>
      </c>
      <c r="F1138" s="58">
        <v>0</v>
      </c>
      <c r="G1138" s="59">
        <f t="shared" si="36"/>
        <v>3822243.8760000002</v>
      </c>
      <c r="H1138" s="59">
        <f t="shared" si="35"/>
        <v>0</v>
      </c>
      <c r="I1138" s="60"/>
    </row>
    <row r="1139" spans="1:9" x14ac:dyDescent="0.2">
      <c r="A1139" s="57">
        <v>152</v>
      </c>
      <c r="B1139" s="58">
        <f>Bil!C174</f>
        <v>163</v>
      </c>
      <c r="C1139" s="58">
        <f>Bil!D174</f>
        <v>42857</v>
      </c>
      <c r="D1139" s="58">
        <f>Bil!E174</f>
        <v>48449</v>
      </c>
      <c r="E1139" s="58">
        <v>0</v>
      </c>
      <c r="F1139" s="58">
        <v>0</v>
      </c>
      <c r="G1139" s="59">
        <f t="shared" si="36"/>
        <v>22780.064999999999</v>
      </c>
      <c r="H1139" s="59">
        <f t="shared" si="35"/>
        <v>0</v>
      </c>
      <c r="I1139" s="60"/>
    </row>
    <row r="1140" spans="1:9" x14ac:dyDescent="0.2">
      <c r="A1140" s="57">
        <v>152</v>
      </c>
      <c r="B1140" s="58">
        <f>Bil!C175</f>
        <v>164</v>
      </c>
      <c r="C1140" s="58">
        <f>Bil!D175</f>
        <v>42857</v>
      </c>
      <c r="D1140" s="58">
        <f>Bil!E175</f>
        <v>48449</v>
      </c>
      <c r="E1140" s="58">
        <v>0</v>
      </c>
      <c r="F1140" s="58">
        <v>0</v>
      </c>
      <c r="G1140" s="59">
        <f t="shared" si="36"/>
        <v>22919.82</v>
      </c>
      <c r="H1140" s="59">
        <f t="shared" si="35"/>
        <v>0</v>
      </c>
      <c r="I1140" s="60"/>
    </row>
    <row r="1141" spans="1:9" x14ac:dyDescent="0.2">
      <c r="A1141" s="57">
        <v>152</v>
      </c>
      <c r="B1141" s="58">
        <f>Bil!C176</f>
        <v>165</v>
      </c>
      <c r="C1141" s="58">
        <f>Bil!D176</f>
        <v>0</v>
      </c>
      <c r="D1141" s="58">
        <f>Bil!E176</f>
        <v>0</v>
      </c>
      <c r="E1141" s="58">
        <v>0</v>
      </c>
      <c r="F1141" s="58">
        <v>0</v>
      </c>
      <c r="G1141" s="59">
        <f t="shared" si="36"/>
        <v>0</v>
      </c>
      <c r="H1141" s="59">
        <f t="shared" si="35"/>
        <v>0</v>
      </c>
      <c r="I1141" s="60"/>
    </row>
    <row r="1142" spans="1:9" x14ac:dyDescent="0.2">
      <c r="A1142" s="57">
        <v>152</v>
      </c>
      <c r="B1142" s="58">
        <f>Bil!C177</f>
        <v>166</v>
      </c>
      <c r="C1142" s="58">
        <f>Bil!D177</f>
        <v>42473</v>
      </c>
      <c r="D1142" s="58">
        <f>Bil!E177</f>
        <v>45560</v>
      </c>
      <c r="E1142" s="58">
        <v>0</v>
      </c>
      <c r="F1142" s="58">
        <v>0</v>
      </c>
      <c r="G1142" s="59">
        <f t="shared" si="36"/>
        <v>22176.438000000002</v>
      </c>
      <c r="H1142" s="59">
        <f t="shared" si="35"/>
        <v>0</v>
      </c>
      <c r="I1142" s="60"/>
    </row>
    <row r="1143" spans="1:9" x14ac:dyDescent="0.2">
      <c r="A1143" s="57">
        <v>152</v>
      </c>
      <c r="B1143" s="58">
        <f>Bil!C178</f>
        <v>167</v>
      </c>
      <c r="C1143" s="58">
        <f>Bil!D178</f>
        <v>384</v>
      </c>
      <c r="D1143" s="58">
        <f>Bil!E178</f>
        <v>426</v>
      </c>
      <c r="E1143" s="58">
        <v>0</v>
      </c>
      <c r="F1143" s="58">
        <v>0</v>
      </c>
      <c r="G1143" s="59">
        <f t="shared" si="36"/>
        <v>206.41200000000003</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384</v>
      </c>
      <c r="D1146" s="58">
        <f>Bil!E181</f>
        <v>426</v>
      </c>
      <c r="E1146" s="58">
        <v>0</v>
      </c>
      <c r="F1146" s="58">
        <v>0</v>
      </c>
      <c r="G1146" s="59">
        <f t="shared" si="36"/>
        <v>210.12</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2463</v>
      </c>
      <c r="E1150" s="58">
        <v>0</v>
      </c>
      <c r="F1150" s="58">
        <v>0</v>
      </c>
      <c r="G1150" s="59">
        <f t="shared" si="36"/>
        <v>857.12399999999991</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7772249</v>
      </c>
      <c r="D1199" s="58">
        <f>Bil!E234</f>
        <v>7841047</v>
      </c>
      <c r="E1199" s="58">
        <v>0</v>
      </c>
      <c r="F1199" s="58">
        <v>0</v>
      </c>
      <c r="G1199" s="59">
        <f t="shared" si="38"/>
        <v>5230318.4890000001</v>
      </c>
      <c r="H1199" s="59">
        <f t="shared" si="37"/>
        <v>0</v>
      </c>
      <c r="I1199" s="60"/>
    </row>
    <row r="1200" spans="1:9" x14ac:dyDescent="0.2">
      <c r="A1200" s="57">
        <v>152</v>
      </c>
      <c r="B1200" s="58">
        <f>Bil!C235</f>
        <v>224</v>
      </c>
      <c r="C1200" s="58">
        <f>Bil!D235</f>
        <v>2512609</v>
      </c>
      <c r="D1200" s="58">
        <f>Bil!E235</f>
        <v>2563400</v>
      </c>
      <c r="E1200" s="58">
        <v>0</v>
      </c>
      <c r="F1200" s="58">
        <v>0</v>
      </c>
      <c r="G1200" s="59">
        <f t="shared" si="38"/>
        <v>1711227.6159999999</v>
      </c>
      <c r="H1200" s="59">
        <f t="shared" si="37"/>
        <v>0</v>
      </c>
      <c r="I1200" s="60"/>
    </row>
    <row r="1201" spans="1:9" x14ac:dyDescent="0.2">
      <c r="A1201" s="57">
        <v>152</v>
      </c>
      <c r="B1201" s="58">
        <f>Bil!C236</f>
        <v>225</v>
      </c>
      <c r="C1201" s="58">
        <f>Bil!D236</f>
        <v>2512609</v>
      </c>
      <c r="D1201" s="58">
        <f>Bil!E236</f>
        <v>2563400</v>
      </c>
      <c r="E1201" s="58">
        <v>0</v>
      </c>
      <c r="F1201" s="58">
        <v>0</v>
      </c>
      <c r="G1201" s="59">
        <f t="shared" si="38"/>
        <v>1718867.0249999999</v>
      </c>
      <c r="H1201" s="59">
        <f t="shared" si="37"/>
        <v>0</v>
      </c>
      <c r="I1201" s="60"/>
    </row>
    <row r="1202" spans="1:9" x14ac:dyDescent="0.2">
      <c r="A1202" s="57">
        <v>152</v>
      </c>
      <c r="B1202" s="58">
        <f>Bil!C237</f>
        <v>226</v>
      </c>
      <c r="C1202" s="58">
        <f>Bil!D237</f>
        <v>2380121</v>
      </c>
      <c r="D1202" s="58">
        <f>Bil!E237</f>
        <v>2398102</v>
      </c>
      <c r="E1202" s="58">
        <v>0</v>
      </c>
      <c r="F1202" s="58">
        <v>0</v>
      </c>
      <c r="G1202" s="59">
        <f t="shared" si="38"/>
        <v>1621849.4500000002</v>
      </c>
      <c r="H1202" s="59">
        <f t="shared" si="37"/>
        <v>0</v>
      </c>
      <c r="I1202" s="60"/>
    </row>
    <row r="1203" spans="1:9" x14ac:dyDescent="0.2">
      <c r="A1203" s="57">
        <v>152</v>
      </c>
      <c r="B1203" s="58">
        <f>Bil!C238</f>
        <v>227</v>
      </c>
      <c r="C1203" s="58">
        <f>Bil!D238</f>
        <v>132488</v>
      </c>
      <c r="D1203" s="58">
        <f>Bil!E238</f>
        <v>165298</v>
      </c>
      <c r="E1203" s="58">
        <v>0</v>
      </c>
      <c r="F1203" s="58">
        <v>0</v>
      </c>
      <c r="G1203" s="59">
        <f t="shared" si="38"/>
        <v>105120.068</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5259640</v>
      </c>
      <c r="D1208" s="58">
        <f>Bil!E243</f>
        <v>5277647</v>
      </c>
      <c r="E1208" s="58">
        <v>0</v>
      </c>
      <c r="F1208" s="58">
        <v>0</v>
      </c>
      <c r="G1208" s="59">
        <f t="shared" si="38"/>
        <v>3669064.6880000001</v>
      </c>
      <c r="H1208" s="59">
        <f t="shared" si="37"/>
        <v>0</v>
      </c>
      <c r="I1208" s="60"/>
    </row>
    <row r="1209" spans="1:9" x14ac:dyDescent="0.2">
      <c r="A1209" s="57">
        <v>152</v>
      </c>
      <c r="B1209" s="58">
        <f>Bil!C244</f>
        <v>233</v>
      </c>
      <c r="C1209" s="58">
        <f>Bil!D244</f>
        <v>5259640</v>
      </c>
      <c r="D1209" s="58">
        <f>Bil!E244</f>
        <v>5277647</v>
      </c>
      <c r="E1209" s="58">
        <v>0</v>
      </c>
      <c r="F1209" s="58">
        <v>0</v>
      </c>
      <c r="G1209" s="59">
        <f t="shared" si="38"/>
        <v>3684879.6220000004</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1820</v>
      </c>
      <c r="D1224" s="58">
        <f>Bil!E260</f>
        <v>11214</v>
      </c>
      <c r="E1224" s="58">
        <v>0</v>
      </c>
      <c r="F1224" s="58">
        <v>0</v>
      </c>
      <c r="G1224" s="59">
        <f t="shared" si="38"/>
        <v>6013.5039999999999</v>
      </c>
      <c r="H1224" s="59">
        <f t="shared" si="39"/>
        <v>0</v>
      </c>
      <c r="I1224" s="60"/>
    </row>
    <row r="1225" spans="1:9" x14ac:dyDescent="0.2">
      <c r="A1225" s="57">
        <v>152</v>
      </c>
      <c r="B1225" s="58">
        <f>Bil!C261</f>
        <v>249</v>
      </c>
      <c r="C1225" s="58">
        <f>Bil!D261</f>
        <v>6402</v>
      </c>
      <c r="D1225" s="58">
        <f>Bil!E261</f>
        <v>18316</v>
      </c>
      <c r="E1225" s="58">
        <v>0</v>
      </c>
      <c r="F1225" s="58">
        <v>0</v>
      </c>
      <c r="G1225" s="59">
        <f t="shared" si="38"/>
        <v>10715.466</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8131</v>
      </c>
      <c r="D1251" s="58">
        <f>Bil!E287</f>
        <v>0</v>
      </c>
      <c r="E1251" s="58">
        <v>0</v>
      </c>
      <c r="F1251" s="58">
        <v>0</v>
      </c>
      <c r="G1251" s="59">
        <f t="shared" si="40"/>
        <v>2236.0250000000001</v>
      </c>
      <c r="H1251" s="59">
        <f t="shared" si="39"/>
        <v>0</v>
      </c>
      <c r="I1251" s="60"/>
    </row>
    <row r="1252" spans="1:9" x14ac:dyDescent="0.2">
      <c r="A1252" s="57">
        <v>152</v>
      </c>
      <c r="B1252" s="58">
        <f>Bil!C288</f>
        <v>276</v>
      </c>
      <c r="C1252" s="58">
        <f>Bil!D288</f>
        <v>34726</v>
      </c>
      <c r="D1252" s="58">
        <f>Bil!E288</f>
        <v>48449</v>
      </c>
      <c r="E1252" s="58">
        <v>0</v>
      </c>
      <c r="F1252" s="58">
        <v>0</v>
      </c>
      <c r="G1252" s="59">
        <f t="shared" si="40"/>
        <v>36328.224000000002</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4821568</v>
      </c>
      <c r="D1396" s="58">
        <f>RasF!E121</f>
        <v>4712274</v>
      </c>
      <c r="E1396" s="58">
        <v>0</v>
      </c>
      <c r="F1396" s="58">
        <v>0</v>
      </c>
      <c r="G1396" s="59">
        <f t="shared" si="44"/>
        <v>1567072.76</v>
      </c>
      <c r="H1396" s="59">
        <f t="shared" si="43"/>
        <v>0</v>
      </c>
      <c r="I1396" s="60"/>
    </row>
    <row r="1397" spans="1:9" x14ac:dyDescent="0.2">
      <c r="A1397" s="57">
        <v>154</v>
      </c>
      <c r="B1397" s="58">
        <f>RasF!C122</f>
        <v>111</v>
      </c>
      <c r="C1397" s="58">
        <f>RasF!D122</f>
        <v>4673349</v>
      </c>
      <c r="D1397" s="58">
        <f>RasF!E122</f>
        <v>4533016</v>
      </c>
      <c r="E1397" s="58">
        <v>0</v>
      </c>
      <c r="F1397" s="58">
        <v>0</v>
      </c>
      <c r="G1397" s="59">
        <f t="shared" si="44"/>
        <v>1525071.291</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4673349</v>
      </c>
      <c r="D1399" s="58">
        <f>RasF!E124</f>
        <v>4533016</v>
      </c>
      <c r="E1399" s="58">
        <v>0</v>
      </c>
      <c r="F1399" s="58">
        <v>0</v>
      </c>
      <c r="G1399" s="59">
        <f t="shared" si="44"/>
        <v>1552550.0530000001</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148219</v>
      </c>
      <c r="D1408" s="58">
        <f>RasF!E133</f>
        <v>179258</v>
      </c>
      <c r="E1408" s="58">
        <v>0</v>
      </c>
      <c r="F1408" s="58">
        <v>0</v>
      </c>
      <c r="G1408" s="59">
        <f t="shared" si="44"/>
        <v>61821.67</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4821568</v>
      </c>
      <c r="D1423" s="67">
        <f>RasF!E148</f>
        <v>4712274</v>
      </c>
      <c r="E1423" s="67">
        <v>0</v>
      </c>
      <c r="F1423" s="67">
        <v>0</v>
      </c>
      <c r="G1423" s="68">
        <f t="shared" si="44"/>
        <v>1951717.8920000002</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42827</v>
      </c>
      <c r="D1468" s="70"/>
      <c r="E1468" s="70">
        <v>0</v>
      </c>
      <c r="F1468" s="70">
        <v>0</v>
      </c>
      <c r="G1468" s="64">
        <f t="shared" ref="G1468:G1499" si="51">B1468/1000*C1468</f>
        <v>42.826999999999998</v>
      </c>
      <c r="H1468" s="64">
        <f t="shared" ref="H1468:H1499" si="52">ABS(C1468-ROUND(C1468,0))</f>
        <v>0</v>
      </c>
      <c r="I1468" s="65"/>
    </row>
    <row r="1469" spans="1:9" x14ac:dyDescent="0.2">
      <c r="A1469" s="73">
        <v>159</v>
      </c>
      <c r="B1469" s="61">
        <f>Obv!C13</f>
        <v>2</v>
      </c>
      <c r="C1469" s="61">
        <f>Obv!D13</f>
        <v>4697339</v>
      </c>
      <c r="D1469" s="61">
        <v>0</v>
      </c>
      <c r="E1469" s="61">
        <v>0</v>
      </c>
      <c r="F1469" s="61">
        <v>0</v>
      </c>
      <c r="G1469" s="59">
        <f t="shared" si="51"/>
        <v>9394.6779999999999</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4550171</v>
      </c>
      <c r="D1471" s="61">
        <v>0</v>
      </c>
      <c r="E1471" s="61">
        <v>0</v>
      </c>
      <c r="F1471" s="61">
        <v>0</v>
      </c>
      <c r="G1471" s="59">
        <f t="shared" si="51"/>
        <v>18200.684000000001</v>
      </c>
      <c r="H1471" s="59">
        <f t="shared" si="52"/>
        <v>0</v>
      </c>
      <c r="I1471" s="60"/>
    </row>
    <row r="1472" spans="1:9" x14ac:dyDescent="0.2">
      <c r="A1472" s="73">
        <v>159</v>
      </c>
      <c r="B1472" s="61">
        <f>Obv!C16</f>
        <v>5</v>
      </c>
      <c r="C1472" s="61">
        <f>Obv!D16</f>
        <v>3662830</v>
      </c>
      <c r="D1472" s="61">
        <v>0</v>
      </c>
      <c r="E1472" s="61">
        <v>0</v>
      </c>
      <c r="F1472" s="61">
        <v>0</v>
      </c>
      <c r="G1472" s="59">
        <f t="shared" si="51"/>
        <v>18314.150000000001</v>
      </c>
      <c r="H1472" s="59">
        <f t="shared" si="52"/>
        <v>0</v>
      </c>
      <c r="I1472" s="60"/>
    </row>
    <row r="1473" spans="1:9" x14ac:dyDescent="0.2">
      <c r="A1473" s="73">
        <v>159</v>
      </c>
      <c r="B1473" s="61">
        <f>Obv!C17</f>
        <v>6</v>
      </c>
      <c r="C1473" s="61">
        <f>Obv!D17</f>
        <v>882898</v>
      </c>
      <c r="D1473" s="61">
        <v>0</v>
      </c>
      <c r="E1473" s="61">
        <v>0</v>
      </c>
      <c r="F1473" s="61">
        <v>0</v>
      </c>
      <c r="G1473" s="59">
        <f t="shared" si="51"/>
        <v>5297.3879999999999</v>
      </c>
      <c r="H1473" s="59">
        <f t="shared" si="52"/>
        <v>0</v>
      </c>
      <c r="I1473" s="60"/>
    </row>
    <row r="1474" spans="1:9" x14ac:dyDescent="0.2">
      <c r="A1474" s="73">
        <v>159</v>
      </c>
      <c r="B1474" s="61">
        <f>Obv!C18</f>
        <v>7</v>
      </c>
      <c r="C1474" s="61">
        <f>Obv!D18</f>
        <v>4443</v>
      </c>
      <c r="D1474" s="61">
        <v>0</v>
      </c>
      <c r="E1474" s="61">
        <v>0</v>
      </c>
      <c r="F1474" s="61">
        <v>0</v>
      </c>
      <c r="G1474" s="59">
        <f t="shared" si="51"/>
        <v>31.100999999999999</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147168</v>
      </c>
      <c r="D1479" s="61">
        <v>0</v>
      </c>
      <c r="E1479" s="61">
        <v>0</v>
      </c>
      <c r="F1479" s="61">
        <v>0</v>
      </c>
      <c r="G1479" s="59">
        <f t="shared" si="51"/>
        <v>1766.0160000000001</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4694180</v>
      </c>
      <c r="D1486" s="61">
        <v>0</v>
      </c>
      <c r="E1486" s="61">
        <v>0</v>
      </c>
      <c r="F1486" s="61">
        <v>0</v>
      </c>
      <c r="G1486" s="59">
        <f t="shared" si="51"/>
        <v>89189.42</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4547012</v>
      </c>
      <c r="D1488" s="61">
        <v>0</v>
      </c>
      <c r="E1488" s="61">
        <v>0</v>
      </c>
      <c r="F1488" s="61">
        <v>0</v>
      </c>
      <c r="G1488" s="59">
        <f t="shared" si="51"/>
        <v>95487.252000000008</v>
      </c>
      <c r="H1488" s="59">
        <f t="shared" si="52"/>
        <v>0</v>
      </c>
      <c r="I1488" s="60"/>
    </row>
    <row r="1489" spans="1:9" x14ac:dyDescent="0.2">
      <c r="A1489" s="73">
        <v>159</v>
      </c>
      <c r="B1489" s="61">
        <f>Obv!C33</f>
        <v>22</v>
      </c>
      <c r="C1489" s="61">
        <f>Obv!D33</f>
        <v>3662830</v>
      </c>
      <c r="D1489" s="61">
        <v>0</v>
      </c>
      <c r="E1489" s="61">
        <v>0</v>
      </c>
      <c r="F1489" s="61">
        <v>0</v>
      </c>
      <c r="G1489" s="59">
        <f t="shared" si="51"/>
        <v>80582.259999999995</v>
      </c>
      <c r="H1489" s="59">
        <f t="shared" si="52"/>
        <v>0</v>
      </c>
      <c r="I1489" s="60"/>
    </row>
    <row r="1490" spans="1:9" x14ac:dyDescent="0.2">
      <c r="A1490" s="73">
        <v>159</v>
      </c>
      <c r="B1490" s="61">
        <f>Obv!C34</f>
        <v>23</v>
      </c>
      <c r="C1490" s="61">
        <f>Obv!D34</f>
        <v>879739</v>
      </c>
      <c r="D1490" s="61">
        <v>0</v>
      </c>
      <c r="E1490" s="61">
        <v>0</v>
      </c>
      <c r="F1490" s="61">
        <v>0</v>
      </c>
      <c r="G1490" s="59">
        <f t="shared" si="51"/>
        <v>20233.996999999999</v>
      </c>
      <c r="H1490" s="59">
        <f t="shared" si="52"/>
        <v>0</v>
      </c>
      <c r="I1490" s="60"/>
    </row>
    <row r="1491" spans="1:9" x14ac:dyDescent="0.2">
      <c r="A1491" s="73">
        <v>159</v>
      </c>
      <c r="B1491" s="61">
        <f>Obv!C35</f>
        <v>24</v>
      </c>
      <c r="C1491" s="61">
        <f>Obv!D35</f>
        <v>4443</v>
      </c>
      <c r="D1491" s="61">
        <v>0</v>
      </c>
      <c r="E1491" s="61">
        <v>0</v>
      </c>
      <c r="F1491" s="61">
        <v>0</v>
      </c>
      <c r="G1491" s="59">
        <f t="shared" si="51"/>
        <v>106.63200000000001</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147168</v>
      </c>
      <c r="D1496" s="61">
        <v>0</v>
      </c>
      <c r="E1496" s="61">
        <v>0</v>
      </c>
      <c r="F1496" s="61">
        <v>0</v>
      </c>
      <c r="G1496" s="59">
        <f t="shared" si="51"/>
        <v>4267.8720000000003</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45986</v>
      </c>
      <c r="D1503" s="61">
        <v>0</v>
      </c>
      <c r="E1503" s="61">
        <v>0</v>
      </c>
      <c r="F1503" s="61">
        <v>0</v>
      </c>
      <c r="G1503" s="59">
        <f t="shared" si="53"/>
        <v>1655.4959999999999</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45986</v>
      </c>
      <c r="D1557" s="61">
        <v>0</v>
      </c>
      <c r="E1557" s="61">
        <v>0</v>
      </c>
      <c r="F1557" s="61">
        <v>0</v>
      </c>
      <c r="G1557" s="59">
        <f t="shared" si="55"/>
        <v>4138.74</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45986</v>
      </c>
      <c r="D1559" s="61">
        <v>0</v>
      </c>
      <c r="E1559" s="61">
        <v>0</v>
      </c>
      <c r="F1559" s="61">
        <v>0</v>
      </c>
      <c r="G1559" s="59">
        <f t="shared" si="55"/>
        <v>4230.7119999999995</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topLeftCell="B1" workbookViewId="0">
      <pane ySplit="1" topLeftCell="A2" activePane="bottomLeft" state="frozen"/>
      <selection pane="bottomLeft" activeCell="H35" sqref="H35:K3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2</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16248</v>
      </c>
      <c r="C6" s="12"/>
      <c r="D6" s="401" t="s">
        <v>3128</v>
      </c>
      <c r="E6" s="402"/>
      <c r="F6" s="15" t="s">
        <v>237</v>
      </c>
      <c r="G6" s="12"/>
      <c r="H6" s="12"/>
      <c r="I6" s="12"/>
      <c r="J6" s="409">
        <f>SUM(Skriveni!G2:G1561)</f>
        <v>160047598.01700005</v>
      </c>
      <c r="K6" s="409"/>
    </row>
    <row r="7" spans="1:11" ht="3" customHeight="1" x14ac:dyDescent="0.2">
      <c r="A7" s="12"/>
      <c r="B7" s="12"/>
      <c r="C7" s="12"/>
      <c r="D7" s="12"/>
      <c r="E7" s="12"/>
      <c r="F7" s="12"/>
      <c r="G7" s="12"/>
      <c r="H7" s="12"/>
      <c r="I7" s="12"/>
      <c r="J7" s="12"/>
      <c r="K7" s="12"/>
    </row>
    <row r="8" spans="1:11" ht="15" customHeight="1" x14ac:dyDescent="0.2">
      <c r="A8" s="22" t="s">
        <v>3125</v>
      </c>
      <c r="B8" s="27">
        <v>868981</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49247</v>
      </c>
      <c r="C12" s="398" t="s">
        <v>4294</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4295</v>
      </c>
      <c r="C14" s="378"/>
      <c r="D14" s="378"/>
      <c r="E14" s="378"/>
      <c r="F14" s="378"/>
      <c r="G14" s="379"/>
      <c r="H14" s="12"/>
      <c r="I14" s="12"/>
      <c r="J14" s="22" t="s">
        <v>3764</v>
      </c>
      <c r="K14" s="45">
        <v>52399386937</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527</v>
      </c>
      <c r="C22" s="351" t="str">
        <f>IF(B22&gt;0, "Županija: " &amp; LOOKUP(H2,A83:A103,B83:B103) &amp; ", grad/općina: " &amp; LOOKUP(B22,A107:A663,B107:B663),"Šifra grada/općine nije upisana")</f>
        <v>Županija: KRAPINSKO-ZAGORSKA, grad/općina: ZLATAR-BISTRICA</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4296</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4297</v>
      </c>
      <c r="I27" s="355"/>
      <c r="J27" s="13" t="s">
        <v>1447</v>
      </c>
      <c r="K27" s="15" t="s">
        <v>4298</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4299</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4302</v>
      </c>
      <c r="C31" s="358" t="s">
        <v>1591</v>
      </c>
      <c r="D31" s="390"/>
      <c r="E31" s="82" t="str">
        <f>IF(Kont!E292&gt;0,Kont!E292,"Nema")</f>
        <v>Nema</v>
      </c>
      <c r="F31" s="12"/>
      <c r="G31" s="13" t="s">
        <v>1449</v>
      </c>
      <c r="H31" s="385" t="s">
        <v>4300</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4301</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4663286</v>
      </c>
      <c r="K39" s="114">
        <f>PRRAS!E12</f>
        <v>4730281</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4246149</v>
      </c>
      <c r="K40" s="117">
        <f>PRRAS!E159</f>
        <v>4565106</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5259640</v>
      </c>
      <c r="K41" s="117">
        <f>PRRAS!E648</f>
        <v>5277647</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0</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2493709</v>
      </c>
      <c r="K43" s="114">
        <f>Bil!E13</f>
        <v>2479685</v>
      </c>
    </row>
    <row r="44" spans="1:11" ht="12.95" customHeight="1" x14ac:dyDescent="0.2">
      <c r="A44" s="363"/>
      <c r="B44" s="366" t="str">
        <f>Bil!B74</f>
        <v>Financijska imovina (AOP 064+073+081+112+128+140+157+158)</v>
      </c>
      <c r="C44" s="367"/>
      <c r="D44" s="367"/>
      <c r="E44" s="367"/>
      <c r="F44" s="367"/>
      <c r="G44" s="367"/>
      <c r="H44" s="367"/>
      <c r="I44" s="115">
        <f>Bil!C74</f>
        <v>63</v>
      </c>
      <c r="J44" s="116">
        <f>Bil!D74</f>
        <v>5321397</v>
      </c>
      <c r="K44" s="117">
        <f>Bil!E74</f>
        <v>5409811</v>
      </c>
    </row>
    <row r="45" spans="1:11" ht="12.95" customHeight="1" x14ac:dyDescent="0.2">
      <c r="A45" s="363"/>
      <c r="B45" s="366" t="str">
        <f>Bil!B174</f>
        <v xml:space="preserve">Obveze (AOP 164+175+176+192+220) </v>
      </c>
      <c r="C45" s="367"/>
      <c r="D45" s="367"/>
      <c r="E45" s="367"/>
      <c r="F45" s="367"/>
      <c r="G45" s="367"/>
      <c r="H45" s="367"/>
      <c r="I45" s="115">
        <f>Bil!C174</f>
        <v>163</v>
      </c>
      <c r="J45" s="116">
        <f>Bil!D174</f>
        <v>42857</v>
      </c>
      <c r="K45" s="117">
        <f>Bil!E174</f>
        <v>48449</v>
      </c>
    </row>
    <row r="46" spans="1:11" ht="12.95" customHeight="1" x14ac:dyDescent="0.2">
      <c r="A46" s="364"/>
      <c r="B46" s="369" t="str">
        <f>Bil!B234</f>
        <v>Vlastiti izvori (224 + 232 - 236 + 240 do 242)</v>
      </c>
      <c r="C46" s="370"/>
      <c r="D46" s="370"/>
      <c r="E46" s="370"/>
      <c r="F46" s="370"/>
      <c r="G46" s="370"/>
      <c r="H46" s="370"/>
      <c r="I46" s="118">
        <f>Bil!C234</f>
        <v>223</v>
      </c>
      <c r="J46" s="119">
        <f>Bil!D234</f>
        <v>7772249</v>
      </c>
      <c r="K46" s="120">
        <f>Bil!E234</f>
        <v>7841047</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4821568</v>
      </c>
      <c r="K50" s="117">
        <f>RasF!E121</f>
        <v>4712274</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4821568</v>
      </c>
      <c r="K51" s="120">
        <f>RasF!E148</f>
        <v>4712274</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0</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42827</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45986</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45986</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topLeftCell="A66" workbookViewId="0">
      <pane ySplit="2880" topLeftCell="A639" activePane="bottomLeft"/>
      <selection activeCell="E75" sqref="E75"/>
      <selection pane="bottomLeft" activeCell="D672" sqref="D672"/>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16248</v>
      </c>
      <c r="C4" s="429"/>
      <c r="D4" s="429"/>
      <c r="E4" s="430">
        <f>SUM(Skriveni!G2:G976)</f>
        <v>126177703.04200004</v>
      </c>
      <c r="F4" s="431"/>
    </row>
    <row r="5" spans="1:7" s="23" customFormat="1" ht="15" customHeight="1" x14ac:dyDescent="0.2">
      <c r="B5" s="428" t="str">
        <f>"Naziv: "&amp;IF(RefStr!B10&lt;&gt;"",RefStr!B10,"_______________________________________")</f>
        <v>Naziv: Osnovna škola Zlatar Bistrica</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4663286</v>
      </c>
      <c r="E12" s="147">
        <f>E13+E50+E56+E85+E116+E134+E141+E147</f>
        <v>4730281</v>
      </c>
      <c r="F12" s="148">
        <f>IF(D12&lt;&gt;0,IF(E12/D12&gt;=100,"&gt;&gt;100",E12/D12*100),"-")</f>
        <v>101.43664789163694</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3568222</v>
      </c>
      <c r="E56" s="147">
        <f>E57+E60+E65+E68+E71+E74+E77+E80</f>
        <v>3924126</v>
      </c>
      <c r="F56" s="150">
        <f t="shared" si="0"/>
        <v>109.97426729614916</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3568222</v>
      </c>
      <c r="E74" s="147">
        <f>SUM(E75:E76)</f>
        <v>3924126</v>
      </c>
      <c r="F74" s="150">
        <f t="shared" si="0"/>
        <v>109.97426729614916</v>
      </c>
    </row>
    <row r="75" spans="1:6" s="8" customFormat="1" x14ac:dyDescent="0.2">
      <c r="A75" s="145" t="s">
        <v>1142</v>
      </c>
      <c r="B75" s="146" t="s">
        <v>3980</v>
      </c>
      <c r="C75" s="345">
        <v>64</v>
      </c>
      <c r="D75" s="149">
        <v>3568222</v>
      </c>
      <c r="E75" s="149">
        <v>3924126</v>
      </c>
      <c r="F75" s="148">
        <f t="shared" si="0"/>
        <v>109.97426729614916</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52321</v>
      </c>
      <c r="E85" s="147">
        <f>E86+E94+E101+E109</f>
        <v>52069</v>
      </c>
      <c r="F85" s="150">
        <f t="shared" si="1"/>
        <v>99.518357829552187</v>
      </c>
    </row>
    <row r="86" spans="1:6" s="8" customFormat="1" x14ac:dyDescent="0.2">
      <c r="A86" s="145">
        <v>641</v>
      </c>
      <c r="B86" s="146" t="s">
        <v>929</v>
      </c>
      <c r="C86" s="345">
        <v>75</v>
      </c>
      <c r="D86" s="147">
        <f>SUM(D87:D93)</f>
        <v>52321</v>
      </c>
      <c r="E86" s="147">
        <f>SUM(E87:E93)</f>
        <v>52069</v>
      </c>
      <c r="F86" s="150">
        <f t="shared" si="1"/>
        <v>99.518357829552187</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52321</v>
      </c>
      <c r="E88" s="149">
        <v>52069</v>
      </c>
      <c r="F88" s="148">
        <f t="shared" si="1"/>
        <v>99.518357829552187</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201002</v>
      </c>
      <c r="E116" s="147">
        <f>E117+E122+E130</f>
        <v>203359</v>
      </c>
      <c r="F116" s="150">
        <f t="shared" si="1"/>
        <v>101.17262514800849</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201002</v>
      </c>
      <c r="E122" s="147">
        <f>SUM(E123:E129)</f>
        <v>203359</v>
      </c>
      <c r="F122" s="150">
        <f t="shared" si="1"/>
        <v>101.17262514800849</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201002</v>
      </c>
      <c r="E127" s="149">
        <v>203359</v>
      </c>
      <c r="F127" s="148">
        <f t="shared" si="1"/>
        <v>101.17262514800849</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15785</v>
      </c>
      <c r="E134" s="147">
        <f>E135+E138</f>
        <v>9320</v>
      </c>
      <c r="F134" s="150">
        <f t="shared" si="1"/>
        <v>59.043395628761488</v>
      </c>
    </row>
    <row r="135" spans="1:6" s="8" customFormat="1" x14ac:dyDescent="0.2">
      <c r="A135" s="145">
        <v>661</v>
      </c>
      <c r="B135" s="146" t="s">
        <v>425</v>
      </c>
      <c r="C135" s="345">
        <v>124</v>
      </c>
      <c r="D135" s="147">
        <f>SUM(D136:D137)</f>
        <v>4285</v>
      </c>
      <c r="E135" s="147">
        <f>SUM(E136:E137)</f>
        <v>6120</v>
      </c>
      <c r="F135" s="150">
        <f t="shared" si="1"/>
        <v>142.82380396732788</v>
      </c>
    </row>
    <row r="136" spans="1:6" s="8" customFormat="1" x14ac:dyDescent="0.2">
      <c r="A136" s="145">
        <v>6614</v>
      </c>
      <c r="B136" s="146" t="s">
        <v>3893</v>
      </c>
      <c r="C136" s="345">
        <v>125</v>
      </c>
      <c r="D136" s="149">
        <v>4285</v>
      </c>
      <c r="E136" s="149">
        <v>6120</v>
      </c>
      <c r="F136" s="148">
        <f t="shared" si="1"/>
        <v>142.82380396732788</v>
      </c>
    </row>
    <row r="137" spans="1:6" s="8" customFormat="1" x14ac:dyDescent="0.2">
      <c r="A137" s="145">
        <v>6615</v>
      </c>
      <c r="B137" s="146" t="s">
        <v>3894</v>
      </c>
      <c r="C137" s="345">
        <v>126</v>
      </c>
      <c r="D137" s="149"/>
      <c r="E137" s="149"/>
      <c r="F137" s="148" t="str">
        <f t="shared" si="1"/>
        <v>-</v>
      </c>
    </row>
    <row r="138" spans="1:6" s="8" customFormat="1" x14ac:dyDescent="0.2">
      <c r="A138" s="145">
        <v>663</v>
      </c>
      <c r="B138" s="151" t="s">
        <v>426</v>
      </c>
      <c r="C138" s="345">
        <v>127</v>
      </c>
      <c r="D138" s="147">
        <f>SUM(D139:D140)</f>
        <v>11500</v>
      </c>
      <c r="E138" s="147">
        <f>SUM(E139:E140)</f>
        <v>3200</v>
      </c>
      <c r="F138" s="150">
        <f t="shared" si="1"/>
        <v>27.826086956521738</v>
      </c>
    </row>
    <row r="139" spans="1:6" s="8" customFormat="1" x14ac:dyDescent="0.2">
      <c r="A139" s="145">
        <v>6631</v>
      </c>
      <c r="B139" s="146" t="s">
        <v>1502</v>
      </c>
      <c r="C139" s="345">
        <v>128</v>
      </c>
      <c r="D139" s="149">
        <v>11500</v>
      </c>
      <c r="E139" s="149">
        <v>3200</v>
      </c>
      <c r="F139" s="148">
        <f t="shared" si="1"/>
        <v>27.826086956521738</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825956</v>
      </c>
      <c r="E141" s="147">
        <f>E142+E146</f>
        <v>541407</v>
      </c>
      <c r="F141" s="150">
        <f t="shared" si="1"/>
        <v>65.549133367879165</v>
      </c>
    </row>
    <row r="142" spans="1:6" s="8" customFormat="1" ht="24" x14ac:dyDescent="0.2">
      <c r="A142" s="145">
        <v>671</v>
      </c>
      <c r="B142" s="154" t="s">
        <v>1672</v>
      </c>
      <c r="C142" s="345">
        <v>131</v>
      </c>
      <c r="D142" s="147">
        <f>SUM(D143:D145)</f>
        <v>825956</v>
      </c>
      <c r="E142" s="147">
        <f>SUM(E143:E145)</f>
        <v>541407</v>
      </c>
      <c r="F142" s="150">
        <f t="shared" ref="F142:F205" si="2">IF(D142&lt;&gt;0,IF(E142/D142&gt;=100,"&gt;&gt;100",E142/D142*100),"-")</f>
        <v>65.549133367879165</v>
      </c>
    </row>
    <row r="143" spans="1:6" s="8" customFormat="1" x14ac:dyDescent="0.2">
      <c r="A143" s="145">
        <v>6711</v>
      </c>
      <c r="B143" s="146" t="s">
        <v>3582</v>
      </c>
      <c r="C143" s="345">
        <v>132</v>
      </c>
      <c r="D143" s="149">
        <v>825956</v>
      </c>
      <c r="E143" s="149">
        <v>541407</v>
      </c>
      <c r="F143" s="148">
        <f t="shared" si="2"/>
        <v>65.549133367879165</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4246149</v>
      </c>
      <c r="E159" s="147">
        <f>E160+E171+E204+E223+E232+E257+E268</f>
        <v>4565106</v>
      </c>
      <c r="F159" s="150">
        <f t="shared" si="2"/>
        <v>107.51167705137054</v>
      </c>
    </row>
    <row r="160" spans="1:6" s="8" customFormat="1" x14ac:dyDescent="0.2">
      <c r="A160" s="145">
        <v>31</v>
      </c>
      <c r="B160" s="146" t="s">
        <v>431</v>
      </c>
      <c r="C160" s="345">
        <v>149</v>
      </c>
      <c r="D160" s="147">
        <f>D161+D166+D167</f>
        <v>3433944</v>
      </c>
      <c r="E160" s="147">
        <f>E161+E166+E167</f>
        <v>3677765</v>
      </c>
      <c r="F160" s="150">
        <f t="shared" si="2"/>
        <v>107.10031963246924</v>
      </c>
    </row>
    <row r="161" spans="1:6" s="8" customFormat="1" x14ac:dyDescent="0.2">
      <c r="A161" s="145">
        <v>311</v>
      </c>
      <c r="B161" s="146" t="s">
        <v>432</v>
      </c>
      <c r="C161" s="345">
        <v>150</v>
      </c>
      <c r="D161" s="147">
        <f>SUM(D162:D165)</f>
        <v>2816456</v>
      </c>
      <c r="E161" s="147">
        <f>SUM(E162:E165)</f>
        <v>2951118</v>
      </c>
      <c r="F161" s="150">
        <f t="shared" si="2"/>
        <v>104.78125701235879</v>
      </c>
    </row>
    <row r="162" spans="1:6" s="8" customFormat="1" x14ac:dyDescent="0.2">
      <c r="A162" s="145">
        <v>3111</v>
      </c>
      <c r="B162" s="146" t="s">
        <v>385</v>
      </c>
      <c r="C162" s="345">
        <v>151</v>
      </c>
      <c r="D162" s="149">
        <v>2715993</v>
      </c>
      <c r="E162" s="149">
        <v>2835891</v>
      </c>
      <c r="F162" s="148">
        <f t="shared" si="2"/>
        <v>104.41451800501696</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9511</v>
      </c>
      <c r="E164" s="149">
        <v>24451</v>
      </c>
      <c r="F164" s="148">
        <f t="shared" si="2"/>
        <v>257.08127431395224</v>
      </c>
    </row>
    <row r="165" spans="1:6" s="8" customFormat="1" x14ac:dyDescent="0.2">
      <c r="A165" s="145">
        <v>3114</v>
      </c>
      <c r="B165" s="146" t="s">
        <v>388</v>
      </c>
      <c r="C165" s="345">
        <v>154</v>
      </c>
      <c r="D165" s="149">
        <v>90952</v>
      </c>
      <c r="E165" s="149">
        <v>90776</v>
      </c>
      <c r="F165" s="148">
        <f t="shared" si="2"/>
        <v>99.806491336089366</v>
      </c>
    </row>
    <row r="166" spans="1:6" s="8" customFormat="1" x14ac:dyDescent="0.2">
      <c r="A166" s="145">
        <v>312</v>
      </c>
      <c r="B166" s="146" t="s">
        <v>1597</v>
      </c>
      <c r="C166" s="345">
        <v>155</v>
      </c>
      <c r="D166" s="149">
        <v>164568</v>
      </c>
      <c r="E166" s="149">
        <v>240236</v>
      </c>
      <c r="F166" s="148">
        <f t="shared" si="2"/>
        <v>145.97977735647271</v>
      </c>
    </row>
    <row r="167" spans="1:6" s="8" customFormat="1" x14ac:dyDescent="0.2">
      <c r="A167" s="145">
        <v>313</v>
      </c>
      <c r="B167" s="146" t="s">
        <v>2853</v>
      </c>
      <c r="C167" s="345">
        <v>156</v>
      </c>
      <c r="D167" s="147">
        <f>SUM(D168:D170)</f>
        <v>452920</v>
      </c>
      <c r="E167" s="147">
        <f>SUM(E168:E170)</f>
        <v>486411</v>
      </c>
      <c r="F167" s="150">
        <f t="shared" si="2"/>
        <v>107.39446259825134</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396642</v>
      </c>
      <c r="E169" s="149">
        <v>426290</v>
      </c>
      <c r="F169" s="148">
        <f t="shared" si="2"/>
        <v>107.47475053070528</v>
      </c>
    </row>
    <row r="170" spans="1:6" s="8" customFormat="1" x14ac:dyDescent="0.2">
      <c r="A170" s="145">
        <v>3133</v>
      </c>
      <c r="B170" s="146" t="s">
        <v>264</v>
      </c>
      <c r="C170" s="345">
        <v>159</v>
      </c>
      <c r="D170" s="149">
        <v>56278</v>
      </c>
      <c r="E170" s="149">
        <v>60121</v>
      </c>
      <c r="F170" s="148">
        <f t="shared" si="2"/>
        <v>106.8286008742315</v>
      </c>
    </row>
    <row r="171" spans="1:6" s="8" customFormat="1" x14ac:dyDescent="0.2">
      <c r="A171" s="145">
        <v>32</v>
      </c>
      <c r="B171" s="146" t="s">
        <v>433</v>
      </c>
      <c r="C171" s="345">
        <v>160</v>
      </c>
      <c r="D171" s="147">
        <f>D172+D177+D185+D195+D196</f>
        <v>806992</v>
      </c>
      <c r="E171" s="147">
        <f>E172+E177+E185+E195+E196</f>
        <v>882898</v>
      </c>
      <c r="F171" s="150">
        <f t="shared" si="2"/>
        <v>109.40604119991278</v>
      </c>
    </row>
    <row r="172" spans="1:6" s="8" customFormat="1" x14ac:dyDescent="0.2">
      <c r="A172" s="145">
        <v>321</v>
      </c>
      <c r="B172" s="146" t="s">
        <v>3359</v>
      </c>
      <c r="C172" s="345">
        <v>161</v>
      </c>
      <c r="D172" s="147">
        <f>SUM(D173:D176)</f>
        <v>230640</v>
      </c>
      <c r="E172" s="147">
        <f>SUM(E173:E176)</f>
        <v>282735</v>
      </c>
      <c r="F172" s="150">
        <f t="shared" si="2"/>
        <v>122.58714880332985</v>
      </c>
    </row>
    <row r="173" spans="1:6" s="8" customFormat="1" x14ac:dyDescent="0.2">
      <c r="A173" s="145">
        <v>3211</v>
      </c>
      <c r="B173" s="146" t="s">
        <v>3243</v>
      </c>
      <c r="C173" s="345">
        <v>162</v>
      </c>
      <c r="D173" s="149">
        <v>46934</v>
      </c>
      <c r="E173" s="149">
        <v>58298</v>
      </c>
      <c r="F173" s="148">
        <f t="shared" si="2"/>
        <v>124.212724251076</v>
      </c>
    </row>
    <row r="174" spans="1:6" s="8" customFormat="1" x14ac:dyDescent="0.2">
      <c r="A174" s="145">
        <v>3212</v>
      </c>
      <c r="B174" s="146" t="s">
        <v>108</v>
      </c>
      <c r="C174" s="345">
        <v>163</v>
      </c>
      <c r="D174" s="149">
        <v>176973</v>
      </c>
      <c r="E174" s="149">
        <v>223777</v>
      </c>
      <c r="F174" s="148">
        <f t="shared" si="2"/>
        <v>126.44697213699266</v>
      </c>
    </row>
    <row r="175" spans="1:6" s="8" customFormat="1" x14ac:dyDescent="0.2">
      <c r="A175" s="145">
        <v>3213</v>
      </c>
      <c r="B175" s="146" t="s">
        <v>2999</v>
      </c>
      <c r="C175" s="345">
        <v>164</v>
      </c>
      <c r="D175" s="149">
        <v>6733</v>
      </c>
      <c r="E175" s="149">
        <v>660</v>
      </c>
      <c r="F175" s="148">
        <f t="shared" si="2"/>
        <v>9.8024654685875543</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409476</v>
      </c>
      <c r="E177" s="147">
        <f>SUM(E178:E184)</f>
        <v>439437</v>
      </c>
      <c r="F177" s="150">
        <f t="shared" si="2"/>
        <v>107.31691234651115</v>
      </c>
    </row>
    <row r="178" spans="1:6" s="8" customFormat="1" x14ac:dyDescent="0.2">
      <c r="A178" s="145">
        <v>3221</v>
      </c>
      <c r="B178" s="146" t="s">
        <v>3000</v>
      </c>
      <c r="C178" s="345">
        <v>167</v>
      </c>
      <c r="D178" s="149">
        <v>51382</v>
      </c>
      <c r="E178" s="149">
        <v>55759</v>
      </c>
      <c r="F178" s="148">
        <f t="shared" si="2"/>
        <v>108.51854735121249</v>
      </c>
    </row>
    <row r="179" spans="1:6" s="8" customFormat="1" x14ac:dyDescent="0.2">
      <c r="A179" s="145">
        <v>3222</v>
      </c>
      <c r="B179" s="146" t="s">
        <v>3001</v>
      </c>
      <c r="C179" s="345">
        <v>168</v>
      </c>
      <c r="D179" s="149">
        <v>144558</v>
      </c>
      <c r="E179" s="149">
        <v>147471</v>
      </c>
      <c r="F179" s="148">
        <f t="shared" si="2"/>
        <v>102.01510812269123</v>
      </c>
    </row>
    <row r="180" spans="1:6" s="8" customFormat="1" x14ac:dyDescent="0.2">
      <c r="A180" s="145">
        <v>3223</v>
      </c>
      <c r="B180" s="146" t="s">
        <v>3002</v>
      </c>
      <c r="C180" s="345">
        <v>169</v>
      </c>
      <c r="D180" s="149">
        <v>131842</v>
      </c>
      <c r="E180" s="149">
        <v>128087</v>
      </c>
      <c r="F180" s="148">
        <f t="shared" si="2"/>
        <v>97.151893933647841</v>
      </c>
    </row>
    <row r="181" spans="1:6" s="8" customFormat="1" x14ac:dyDescent="0.2">
      <c r="A181" s="145">
        <v>3224</v>
      </c>
      <c r="B181" s="146" t="s">
        <v>2236</v>
      </c>
      <c r="C181" s="345">
        <v>170</v>
      </c>
      <c r="D181" s="149">
        <v>36229</v>
      </c>
      <c r="E181" s="149">
        <v>70246</v>
      </c>
      <c r="F181" s="148">
        <f t="shared" si="2"/>
        <v>193.89439399376189</v>
      </c>
    </row>
    <row r="182" spans="1:6" s="8" customFormat="1" x14ac:dyDescent="0.2">
      <c r="A182" s="145">
        <v>3225</v>
      </c>
      <c r="B182" s="146" t="s">
        <v>504</v>
      </c>
      <c r="C182" s="345">
        <v>171</v>
      </c>
      <c r="D182" s="149">
        <v>43531</v>
      </c>
      <c r="E182" s="149">
        <v>34581</v>
      </c>
      <c r="F182" s="148">
        <f t="shared" si="2"/>
        <v>79.439939353564128</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1934</v>
      </c>
      <c r="E184" s="149">
        <v>3293</v>
      </c>
      <c r="F184" s="148">
        <f t="shared" si="2"/>
        <v>170.26887280248189</v>
      </c>
    </row>
    <row r="185" spans="1:6" s="8" customFormat="1" x14ac:dyDescent="0.2">
      <c r="A185" s="145">
        <v>323</v>
      </c>
      <c r="B185" s="146" t="s">
        <v>2312</v>
      </c>
      <c r="C185" s="345">
        <v>174</v>
      </c>
      <c r="D185" s="147">
        <f>SUM(D186:D194)</f>
        <v>130550</v>
      </c>
      <c r="E185" s="147">
        <f>SUM(E186:E194)</f>
        <v>135292</v>
      </c>
      <c r="F185" s="150">
        <f t="shared" si="2"/>
        <v>103.63232477977786</v>
      </c>
    </row>
    <row r="186" spans="1:6" s="8" customFormat="1" x14ac:dyDescent="0.2">
      <c r="A186" s="145">
        <v>3231</v>
      </c>
      <c r="B186" s="146" t="s">
        <v>855</v>
      </c>
      <c r="C186" s="345">
        <v>175</v>
      </c>
      <c r="D186" s="149">
        <v>29727</v>
      </c>
      <c r="E186" s="149">
        <v>27608</v>
      </c>
      <c r="F186" s="148">
        <f t="shared" si="2"/>
        <v>92.871800047095235</v>
      </c>
    </row>
    <row r="187" spans="1:6" s="8" customFormat="1" x14ac:dyDescent="0.2">
      <c r="A187" s="145">
        <v>3232</v>
      </c>
      <c r="B187" s="146" t="s">
        <v>3870</v>
      </c>
      <c r="C187" s="345">
        <v>176</v>
      </c>
      <c r="D187" s="149">
        <v>58176</v>
      </c>
      <c r="E187" s="149">
        <v>57458</v>
      </c>
      <c r="F187" s="148">
        <f t="shared" si="2"/>
        <v>98.765814081408138</v>
      </c>
    </row>
    <row r="188" spans="1:6" s="8" customFormat="1" x14ac:dyDescent="0.2">
      <c r="A188" s="145">
        <v>3233</v>
      </c>
      <c r="B188" s="146" t="s">
        <v>3871</v>
      </c>
      <c r="C188" s="345">
        <v>177</v>
      </c>
      <c r="D188" s="149">
        <v>1304</v>
      </c>
      <c r="E188" s="149"/>
      <c r="F188" s="148">
        <f t="shared" si="2"/>
        <v>0</v>
      </c>
    </row>
    <row r="189" spans="1:6" s="8" customFormat="1" x14ac:dyDescent="0.2">
      <c r="A189" s="145">
        <v>3234</v>
      </c>
      <c r="B189" s="146" t="s">
        <v>3872</v>
      </c>
      <c r="C189" s="345">
        <v>178</v>
      </c>
      <c r="D189" s="149">
        <v>23569</v>
      </c>
      <c r="E189" s="149">
        <v>25472</v>
      </c>
      <c r="F189" s="148">
        <f t="shared" si="2"/>
        <v>108.07416521702235</v>
      </c>
    </row>
    <row r="190" spans="1:6" s="8" customFormat="1" x14ac:dyDescent="0.2">
      <c r="A190" s="145">
        <v>3235</v>
      </c>
      <c r="B190" s="146" t="s">
        <v>3873</v>
      </c>
      <c r="C190" s="345">
        <v>179</v>
      </c>
      <c r="D190" s="149">
        <v>2288</v>
      </c>
      <c r="E190" s="149">
        <v>12382</v>
      </c>
      <c r="F190" s="148">
        <f t="shared" si="2"/>
        <v>541.17132867132864</v>
      </c>
    </row>
    <row r="191" spans="1:6" s="8" customFormat="1" x14ac:dyDescent="0.2">
      <c r="A191" s="145">
        <v>3236</v>
      </c>
      <c r="B191" s="146" t="s">
        <v>3874</v>
      </c>
      <c r="C191" s="345">
        <v>180</v>
      </c>
      <c r="D191" s="149">
        <v>11600</v>
      </c>
      <c r="E191" s="149">
        <v>10502</v>
      </c>
      <c r="F191" s="148">
        <f t="shared" si="2"/>
        <v>90.534482758620697</v>
      </c>
    </row>
    <row r="192" spans="1:6" s="8" customFormat="1" x14ac:dyDescent="0.2">
      <c r="A192" s="145">
        <v>3237</v>
      </c>
      <c r="B192" s="146" t="s">
        <v>3875</v>
      </c>
      <c r="C192" s="345">
        <v>181</v>
      </c>
      <c r="D192" s="149"/>
      <c r="E192" s="149"/>
      <c r="F192" s="148" t="str">
        <f t="shared" si="2"/>
        <v>-</v>
      </c>
    </row>
    <row r="193" spans="1:6" s="8" customFormat="1" x14ac:dyDescent="0.2">
      <c r="A193" s="145">
        <v>3238</v>
      </c>
      <c r="B193" s="146" t="s">
        <v>702</v>
      </c>
      <c r="C193" s="345">
        <v>182</v>
      </c>
      <c r="D193" s="149">
        <v>625</v>
      </c>
      <c r="E193" s="149">
        <v>500</v>
      </c>
      <c r="F193" s="148">
        <f t="shared" si="2"/>
        <v>80</v>
      </c>
    </row>
    <row r="194" spans="1:6" s="8" customFormat="1" x14ac:dyDescent="0.2">
      <c r="A194" s="145">
        <v>3239</v>
      </c>
      <c r="B194" s="146" t="s">
        <v>703</v>
      </c>
      <c r="C194" s="345">
        <v>183</v>
      </c>
      <c r="D194" s="149">
        <v>3261</v>
      </c>
      <c r="E194" s="149">
        <v>1370</v>
      </c>
      <c r="F194" s="148">
        <f t="shared" si="2"/>
        <v>42.011652867218643</v>
      </c>
    </row>
    <row r="195" spans="1:6" s="8" customFormat="1" x14ac:dyDescent="0.2">
      <c r="A195" s="145">
        <v>324</v>
      </c>
      <c r="B195" s="146" t="s">
        <v>3584</v>
      </c>
      <c r="C195" s="345">
        <v>184</v>
      </c>
      <c r="D195" s="149"/>
      <c r="E195" s="149"/>
      <c r="F195" s="148" t="str">
        <f t="shared" si="2"/>
        <v>-</v>
      </c>
    </row>
    <row r="196" spans="1:6" s="8" customFormat="1" x14ac:dyDescent="0.2">
      <c r="A196" s="145">
        <v>329</v>
      </c>
      <c r="B196" s="146" t="s">
        <v>434</v>
      </c>
      <c r="C196" s="345">
        <v>185</v>
      </c>
      <c r="D196" s="147">
        <f>SUM(D197:D203)</f>
        <v>36326</v>
      </c>
      <c r="E196" s="147">
        <f>SUM(E197:E203)</f>
        <v>25434</v>
      </c>
      <c r="F196" s="150">
        <f t="shared" si="2"/>
        <v>70.015966525353747</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19922</v>
      </c>
      <c r="E198" s="149">
        <v>22754</v>
      </c>
      <c r="F198" s="148">
        <f t="shared" si="2"/>
        <v>114.21544021684569</v>
      </c>
    </row>
    <row r="199" spans="1:6" s="8" customFormat="1" x14ac:dyDescent="0.2">
      <c r="A199" s="145">
        <v>3293</v>
      </c>
      <c r="B199" s="146" t="s">
        <v>1967</v>
      </c>
      <c r="C199" s="345">
        <v>188</v>
      </c>
      <c r="D199" s="149">
        <v>1142</v>
      </c>
      <c r="E199" s="149">
        <v>300</v>
      </c>
      <c r="F199" s="148">
        <f t="shared" si="2"/>
        <v>26.26970227670753</v>
      </c>
    </row>
    <row r="200" spans="1:6" s="8" customFormat="1" x14ac:dyDescent="0.2">
      <c r="A200" s="145">
        <v>3294</v>
      </c>
      <c r="B200" s="146" t="s">
        <v>2313</v>
      </c>
      <c r="C200" s="345">
        <v>189</v>
      </c>
      <c r="D200" s="149">
        <v>750</v>
      </c>
      <c r="E200" s="149">
        <v>1100</v>
      </c>
      <c r="F200" s="148">
        <f t="shared" si="2"/>
        <v>146.66666666666666</v>
      </c>
    </row>
    <row r="201" spans="1:6" s="8" customFormat="1" x14ac:dyDescent="0.2">
      <c r="A201" s="145">
        <v>3295</v>
      </c>
      <c r="B201" s="146" t="s">
        <v>3585</v>
      </c>
      <c r="C201" s="345">
        <v>190</v>
      </c>
      <c r="D201" s="149"/>
      <c r="E201" s="149"/>
      <c r="F201" s="148" t="str">
        <f t="shared" si="2"/>
        <v>-</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14512</v>
      </c>
      <c r="E203" s="149">
        <v>1280</v>
      </c>
      <c r="F203" s="148">
        <f t="shared" si="2"/>
        <v>8.8202866593164266</v>
      </c>
    </row>
    <row r="204" spans="1:6" s="8" customFormat="1" x14ac:dyDescent="0.2">
      <c r="A204" s="145">
        <v>34</v>
      </c>
      <c r="B204" s="151" t="s">
        <v>435</v>
      </c>
      <c r="C204" s="345">
        <v>193</v>
      </c>
      <c r="D204" s="147">
        <f>D205+D210+D218</f>
        <v>5213</v>
      </c>
      <c r="E204" s="147">
        <f>E205+E210+E218</f>
        <v>4443</v>
      </c>
      <c r="F204" s="150">
        <f t="shared" si="2"/>
        <v>85.229234605793209</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5213</v>
      </c>
      <c r="E218" s="147">
        <f>SUM(E219:E222)</f>
        <v>4443</v>
      </c>
      <c r="F218" s="150">
        <f t="shared" si="3"/>
        <v>85.229234605793209</v>
      </c>
    </row>
    <row r="219" spans="1:6" s="8" customFormat="1" x14ac:dyDescent="0.2">
      <c r="A219" s="145">
        <v>3431</v>
      </c>
      <c r="B219" s="151" t="s">
        <v>3587</v>
      </c>
      <c r="C219" s="345">
        <v>208</v>
      </c>
      <c r="D219" s="149">
        <v>5213</v>
      </c>
      <c r="E219" s="149">
        <v>4443</v>
      </c>
      <c r="F219" s="148">
        <f t="shared" si="3"/>
        <v>85.229234605793209</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4246149</v>
      </c>
      <c r="E292" s="147">
        <f>E159-E290+E291</f>
        <v>4565106</v>
      </c>
      <c r="F292" s="150">
        <f t="shared" si="4"/>
        <v>107.51167705137054</v>
      </c>
    </row>
    <row r="293" spans="1:6" s="8" customFormat="1" x14ac:dyDescent="0.2">
      <c r="A293" s="145" t="s">
        <v>1215</v>
      </c>
      <c r="B293" s="146" t="s">
        <v>3441</v>
      </c>
      <c r="C293" s="345">
        <v>282</v>
      </c>
      <c r="D293" s="147">
        <f>IF(D12&gt;=D292,D12-D292,0)</f>
        <v>417137</v>
      </c>
      <c r="E293" s="147">
        <f>IF(E12&gt;=E292,E12-E292,0)</f>
        <v>165175</v>
      </c>
      <c r="F293" s="150">
        <f t="shared" si="4"/>
        <v>39.597302564864776</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c r="E295" s="149">
        <v>19640</v>
      </c>
      <c r="F295" s="148" t="str">
        <f t="shared" si="4"/>
        <v>-</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575419</v>
      </c>
      <c r="E353" s="147">
        <f>E354+E366+E399+E403+E405</f>
        <v>147168</v>
      </c>
      <c r="F353" s="150">
        <f t="shared" si="5"/>
        <v>25.575797809943712</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265927</v>
      </c>
      <c r="E366" s="147">
        <f>E367+E372+E381+E386+E391+E394</f>
        <v>108806</v>
      </c>
      <c r="F366" s="150">
        <f t="shared" si="6"/>
        <v>40.915740033919086</v>
      </c>
    </row>
    <row r="367" spans="1:6" s="8" customFormat="1" x14ac:dyDescent="0.2">
      <c r="A367" s="145">
        <v>421</v>
      </c>
      <c r="B367" s="146" t="s">
        <v>1980</v>
      </c>
      <c r="C367" s="345">
        <v>355</v>
      </c>
      <c r="D367" s="147">
        <f>SUM(D368:D371)</f>
        <v>151875</v>
      </c>
      <c r="E367" s="147">
        <f>SUM(E368:E371)</f>
        <v>0</v>
      </c>
      <c r="F367" s="150">
        <f t="shared" si="6"/>
        <v>0</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v>151875</v>
      </c>
      <c r="E369" s="149"/>
      <c r="F369" s="148">
        <f t="shared" si="6"/>
        <v>0</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105623</v>
      </c>
      <c r="E372" s="147">
        <f>SUM(E373:E380)</f>
        <v>99814</v>
      </c>
      <c r="F372" s="150">
        <f t="shared" si="6"/>
        <v>94.500250892324587</v>
      </c>
    </row>
    <row r="373" spans="1:6" s="8" customFormat="1" x14ac:dyDescent="0.2">
      <c r="A373" s="145">
        <v>4221</v>
      </c>
      <c r="B373" s="146" t="s">
        <v>3941</v>
      </c>
      <c r="C373" s="345">
        <v>361</v>
      </c>
      <c r="D373" s="149">
        <v>80816</v>
      </c>
      <c r="E373" s="149">
        <v>92964</v>
      </c>
      <c r="F373" s="148">
        <f t="shared" si="6"/>
        <v>115.03167689566422</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v>6850</v>
      </c>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24807</v>
      </c>
      <c r="E379" s="149"/>
      <c r="F379" s="148">
        <f t="shared" si="6"/>
        <v>0</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8429</v>
      </c>
      <c r="E386" s="147">
        <f>SUM(E387:E390)</f>
        <v>8992</v>
      </c>
      <c r="F386" s="150">
        <f t="shared" si="6"/>
        <v>106.67932139043776</v>
      </c>
    </row>
    <row r="387" spans="1:6" s="8" customFormat="1" x14ac:dyDescent="0.2">
      <c r="A387" s="145">
        <v>4241</v>
      </c>
      <c r="B387" s="146" t="s">
        <v>2886</v>
      </c>
      <c r="C387" s="345">
        <v>375</v>
      </c>
      <c r="D387" s="149">
        <v>8429</v>
      </c>
      <c r="E387" s="149">
        <v>8992</v>
      </c>
      <c r="F387" s="148">
        <f t="shared" si="6"/>
        <v>106.67932139043776</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309492</v>
      </c>
      <c r="E405" s="147">
        <f>SUM(E406:E409)</f>
        <v>38362</v>
      </c>
      <c r="F405" s="150">
        <f t="shared" si="6"/>
        <v>12.395150763186125</v>
      </c>
    </row>
    <row r="406" spans="1:6" s="8" customFormat="1" x14ac:dyDescent="0.2">
      <c r="A406" s="145">
        <v>451</v>
      </c>
      <c r="B406" s="146" t="s">
        <v>2199</v>
      </c>
      <c r="C406" s="345">
        <v>394</v>
      </c>
      <c r="D406" s="149"/>
      <c r="E406" s="149">
        <v>38362</v>
      </c>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v>309492</v>
      </c>
      <c r="E409" s="149"/>
      <c r="F409" s="148">
        <f t="shared" si="6"/>
        <v>0</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575419</v>
      </c>
      <c r="E411" s="147">
        <f>IF(E353&gt;=E301, E353-E301, 0)</f>
        <v>147168</v>
      </c>
      <c r="F411" s="150">
        <f t="shared" si="6"/>
        <v>25.575797809943712</v>
      </c>
    </row>
    <row r="412" spans="1:6" s="8" customFormat="1" x14ac:dyDescent="0.2">
      <c r="A412" s="145">
        <v>92212</v>
      </c>
      <c r="B412" s="146" t="s">
        <v>1133</v>
      </c>
      <c r="C412" s="345">
        <v>400</v>
      </c>
      <c r="D412" s="149">
        <v>5417922</v>
      </c>
      <c r="E412" s="149">
        <v>5240000</v>
      </c>
      <c r="F412" s="148">
        <f t="shared" si="6"/>
        <v>96.716047222532922</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4663286</v>
      </c>
      <c r="E415" s="147">
        <f>E12+E301</f>
        <v>4730281</v>
      </c>
      <c r="F415" s="150">
        <f t="shared" si="6"/>
        <v>101.43664789163694</v>
      </c>
    </row>
    <row r="416" spans="1:6" s="8" customFormat="1" x14ac:dyDescent="0.2">
      <c r="A416" s="145" t="s">
        <v>1215</v>
      </c>
      <c r="B416" s="146" t="s">
        <v>1993</v>
      </c>
      <c r="C416" s="345">
        <v>404</v>
      </c>
      <c r="D416" s="147">
        <f>D292+D353</f>
        <v>4821568</v>
      </c>
      <c r="E416" s="147">
        <f>E292+E353</f>
        <v>4712274</v>
      </c>
      <c r="F416" s="150">
        <f t="shared" si="6"/>
        <v>97.733227033197494</v>
      </c>
    </row>
    <row r="417" spans="1:6" s="8" customFormat="1" x14ac:dyDescent="0.2">
      <c r="A417" s="145" t="s">
        <v>1215</v>
      </c>
      <c r="B417" s="146" t="s">
        <v>1994</v>
      </c>
      <c r="C417" s="345">
        <v>405</v>
      </c>
      <c r="D417" s="147">
        <f>IF(D415&gt;=D416,D415-D416,0)</f>
        <v>0</v>
      </c>
      <c r="E417" s="147">
        <f>IF(E415&gt;=E416,E415-E416,0)</f>
        <v>18007</v>
      </c>
      <c r="F417" s="150" t="str">
        <f t="shared" si="6"/>
        <v>-</v>
      </c>
    </row>
    <row r="418" spans="1:6" s="8" customFormat="1" x14ac:dyDescent="0.2">
      <c r="A418" s="145" t="s">
        <v>1215</v>
      </c>
      <c r="B418" s="146" t="s">
        <v>1995</v>
      </c>
      <c r="C418" s="345">
        <v>406</v>
      </c>
      <c r="D418" s="147">
        <f>IF(D416&gt;=D415,D416-D415,0)</f>
        <v>158282</v>
      </c>
      <c r="E418" s="147">
        <f>IF(E416&gt;=E415,E416-E415,0)</f>
        <v>0</v>
      </c>
      <c r="F418" s="150">
        <f t="shared" si="6"/>
        <v>0</v>
      </c>
    </row>
    <row r="419" spans="1:6" s="8" customFormat="1" x14ac:dyDescent="0.2">
      <c r="A419" s="160" t="s">
        <v>1592</v>
      </c>
      <c r="B419" s="151" t="s">
        <v>1996</v>
      </c>
      <c r="C419" s="345">
        <v>407</v>
      </c>
      <c r="D419" s="147">
        <f>IF(D295-D296+D412-D413&gt;=0,D295-D296+D412-D413,0)</f>
        <v>5417922</v>
      </c>
      <c r="E419" s="147">
        <f>IF(E295-E296+E412-E413&gt;=0,E295-E296+E412-E413,0)</f>
        <v>5259640</v>
      </c>
      <c r="F419" s="150">
        <f t="shared" si="6"/>
        <v>97.078547827008208</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4663286</v>
      </c>
      <c r="E642" s="147">
        <f>E415+E423</f>
        <v>4730281</v>
      </c>
      <c r="F642" s="148">
        <f t="shared" si="10"/>
        <v>101.43664789163694</v>
      </c>
    </row>
    <row r="643" spans="1:6" s="8" customFormat="1" x14ac:dyDescent="0.2">
      <c r="A643" s="145" t="s">
        <v>1215</v>
      </c>
      <c r="B643" s="146" t="s">
        <v>1246</v>
      </c>
      <c r="C643" s="345">
        <v>630</v>
      </c>
      <c r="D643" s="147">
        <f>D416+D531</f>
        <v>4821568</v>
      </c>
      <c r="E643" s="147">
        <f>E416+E531</f>
        <v>4712274</v>
      </c>
      <c r="F643" s="148">
        <f t="shared" si="10"/>
        <v>97.733227033197494</v>
      </c>
    </row>
    <row r="644" spans="1:6" s="8" customFormat="1" x14ac:dyDescent="0.2">
      <c r="A644" s="145" t="s">
        <v>1215</v>
      </c>
      <c r="B644" s="146" t="s">
        <v>1247</v>
      </c>
      <c r="C644" s="345">
        <v>631</v>
      </c>
      <c r="D644" s="147">
        <f>IF(D642&gt;=D643,D642-D643,0)</f>
        <v>0</v>
      </c>
      <c r="E644" s="147">
        <f>IF(E642&gt;=E643,E642-E643,0)</f>
        <v>18007</v>
      </c>
      <c r="F644" s="148" t="str">
        <f t="shared" si="10"/>
        <v>-</v>
      </c>
    </row>
    <row r="645" spans="1:6" s="8" customFormat="1" x14ac:dyDescent="0.2">
      <c r="A645" s="145" t="s">
        <v>1215</v>
      </c>
      <c r="B645" s="146" t="s">
        <v>1248</v>
      </c>
      <c r="C645" s="345">
        <v>632</v>
      </c>
      <c r="D645" s="147">
        <f>IF(D643&gt;=D642,D643-D642,0)</f>
        <v>158282</v>
      </c>
      <c r="E645" s="147">
        <f>IF(E643&gt;=E642,E643-E642,0)</f>
        <v>0</v>
      </c>
      <c r="F645" s="148">
        <f t="shared" si="10"/>
        <v>0</v>
      </c>
    </row>
    <row r="646" spans="1:6" s="8" customFormat="1" x14ac:dyDescent="0.2">
      <c r="A646" s="160" t="s">
        <v>2741</v>
      </c>
      <c r="B646" s="146" t="s">
        <v>1249</v>
      </c>
      <c r="C646" s="345">
        <v>633</v>
      </c>
      <c r="D646" s="147">
        <f>IF(D419-D420+D640-D641&gt;=0,D419-D420+D640-D641,0)</f>
        <v>5417922</v>
      </c>
      <c r="E646" s="147">
        <f>IF(E419-E420+E640-E641&gt;=0,E419-E420+E640-E641,0)</f>
        <v>5259640</v>
      </c>
      <c r="F646" s="148">
        <f t="shared" si="10"/>
        <v>97.078547827008208</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5259640</v>
      </c>
      <c r="E648" s="147">
        <f>IF(E644+E646-E645-E647&gt;=0,E644+E646-E645-E647,0)</f>
        <v>5277647</v>
      </c>
      <c r="F648" s="148">
        <f t="shared" si="10"/>
        <v>100.34236183465029</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5628869</v>
      </c>
      <c r="E652" s="149">
        <v>5274183</v>
      </c>
      <c r="F652" s="148">
        <f t="shared" ref="F652:F677" si="11">IF(D652&lt;&gt;0,IF(E652/D652&gt;=100,"&gt;&gt;100",E652/D652*100),"-")</f>
        <v>93.69880521291222</v>
      </c>
    </row>
    <row r="653" spans="1:6" s="8" customFormat="1" x14ac:dyDescent="0.2">
      <c r="A653" s="145" t="s">
        <v>1208</v>
      </c>
      <c r="B653" s="146" t="s">
        <v>2750</v>
      </c>
      <c r="C653" s="345">
        <v>639</v>
      </c>
      <c r="D653" s="149">
        <v>4663286</v>
      </c>
      <c r="E653" s="149">
        <v>4732282</v>
      </c>
      <c r="F653" s="148">
        <f t="shared" si="11"/>
        <v>101.47955754804659</v>
      </c>
    </row>
    <row r="654" spans="1:6" s="8" customFormat="1" x14ac:dyDescent="0.2">
      <c r="A654" s="145" t="s">
        <v>1209</v>
      </c>
      <c r="B654" s="146" t="s">
        <v>3586</v>
      </c>
      <c r="C654" s="345">
        <v>640</v>
      </c>
      <c r="D654" s="149">
        <v>5017972</v>
      </c>
      <c r="E654" s="149">
        <v>4720929</v>
      </c>
      <c r="F654" s="148">
        <f t="shared" si="11"/>
        <v>94.080417347884762</v>
      </c>
    </row>
    <row r="655" spans="1:6" s="8" customFormat="1" x14ac:dyDescent="0.2">
      <c r="A655" s="145">
        <v>11</v>
      </c>
      <c r="B655" s="146" t="s">
        <v>181</v>
      </c>
      <c r="C655" s="345">
        <v>641</v>
      </c>
      <c r="D655" s="147">
        <f>+D652+D653-D654</f>
        <v>5274183</v>
      </c>
      <c r="E655" s="147">
        <f>+E652+E653-E654</f>
        <v>5285536</v>
      </c>
      <c r="F655" s="150">
        <f t="shared" si="11"/>
        <v>100.21525608800452</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40</v>
      </c>
      <c r="E657" s="149">
        <v>39</v>
      </c>
      <c r="F657" s="148">
        <f t="shared" si="11"/>
        <v>97.5</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27</v>
      </c>
      <c r="E659" s="149">
        <v>27</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3568222</v>
      </c>
      <c r="E678" s="149">
        <v>3924126</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186874</v>
      </c>
      <c r="E698" s="149">
        <v>197467</v>
      </c>
      <c r="F698" s="148">
        <f t="shared" si="12"/>
        <v>105.66852531652344</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3649</v>
      </c>
      <c r="E702" s="149">
        <v>11130</v>
      </c>
      <c r="F702" s="148">
        <f>IF(D702&lt;&gt;0,IF(E702/D702&gt;=100,"&gt;&gt;100",E702/D702*100),"-")</f>
        <v>305.01507262263635</v>
      </c>
    </row>
    <row r="703" spans="1:6" s="8" customFormat="1" x14ac:dyDescent="0.2">
      <c r="A703" s="145">
        <v>32121</v>
      </c>
      <c r="B703" s="146" t="s">
        <v>3797</v>
      </c>
      <c r="C703" s="345">
        <v>689</v>
      </c>
      <c r="D703" s="149">
        <v>176973</v>
      </c>
      <c r="E703" s="149">
        <v>223777</v>
      </c>
      <c r="F703" s="148">
        <f>IF(D703&lt;&gt;0,IF(E703/D703&gt;=100,"&gt;&gt;100",E703/D703*100),"-")</f>
        <v>126.44697213699266</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8800</v>
      </c>
      <c r="E705" s="149">
        <v>7973</v>
      </c>
      <c r="F705" s="148">
        <f>IF(D705&lt;&gt;0,IF(E705/D705&gt;=100,"&gt;&gt;100",E705/D705*100),"-")</f>
        <v>90.60227272727272</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v>10100</v>
      </c>
      <c r="E711" s="149">
        <v>9500</v>
      </c>
      <c r="F711" s="148">
        <f t="shared" si="13"/>
        <v>94.059405940594047</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Žarko Piljak</v>
      </c>
      <c r="D995" s="293"/>
      <c r="E995" s="293"/>
    </row>
    <row r="996" spans="1:5" ht="15" customHeight="1" x14ac:dyDescent="0.2">
      <c r="A996" s="291" t="str">
        <f>IF(RefStr!H27="","Telefon za kontakt: _________________","Telefon za kontakt: " &amp; RefStr!H27)</f>
        <v>Telefon za kontakt: 049461749</v>
      </c>
      <c r="C996" s="292"/>
    </row>
    <row r="997" spans="1:5" ht="15" customHeight="1" x14ac:dyDescent="0.2">
      <c r="A997" s="291" t="str">
        <f>IF(RefStr!H33="","Odgovorna osoba: _____________________________","Odgovorna osoba: " &amp; RefStr!H33)</f>
        <v>Odgovorna osoba: Jasna Kokot Pelko</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xSplit="10365" ySplit="4920" topLeftCell="E233" activePane="bottomRight"/>
      <selection activeCell="D10" sqref="D10"/>
      <selection pane="topRight" activeCell="E245" sqref="E245"/>
      <selection pane="bottomLeft" activeCell="B239" sqref="B239"/>
      <selection pane="bottomRight" activeCell="E238" sqref="E23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16248</v>
      </c>
      <c r="C4" s="429"/>
      <c r="D4" s="429"/>
      <c r="E4" s="430">
        <f>SUM(Skriveni!G977:G1286)</f>
        <v>26858722.083999999</v>
      </c>
      <c r="F4" s="431"/>
    </row>
    <row r="5" spans="1:6" ht="15" customHeight="1" x14ac:dyDescent="0.2">
      <c r="B5" s="428" t="str">
        <f>"Naziv: "&amp;IF(RefStr!B10&lt;&gt;"",RefStr!B10,"_______________________________________")</f>
        <v>Naziv: Osnovna škola Zlatar Bistrica</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7815106</v>
      </c>
      <c r="E12" s="96">
        <f>E13+E74</f>
        <v>7889496</v>
      </c>
      <c r="F12" s="123">
        <f t="shared" ref="F12:F75" si="0">IF(D12&gt;0,IF(E12/D12&gt;=100,"&gt;&gt;100",E12/D12*100),"-")</f>
        <v>100.95187448513174</v>
      </c>
    </row>
    <row r="13" spans="1:6" s="3" customFormat="1" x14ac:dyDescent="0.2">
      <c r="A13" s="132">
        <v>0</v>
      </c>
      <c r="B13" s="314" t="s">
        <v>521</v>
      </c>
      <c r="C13" s="303">
        <v>2</v>
      </c>
      <c r="D13" s="97">
        <f>D14+D18+D57+D58+D62+D69</f>
        <v>2493709</v>
      </c>
      <c r="E13" s="97">
        <f>E14+E18+E57+E58+E62+E69</f>
        <v>2479685</v>
      </c>
      <c r="F13" s="124">
        <f t="shared" si="0"/>
        <v>99.437624839145229</v>
      </c>
    </row>
    <row r="14" spans="1:6" s="3" customFormat="1" x14ac:dyDescent="0.2">
      <c r="A14" s="132" t="s">
        <v>1564</v>
      </c>
      <c r="B14" s="314" t="s">
        <v>3259</v>
      </c>
      <c r="C14" s="303">
        <v>3</v>
      </c>
      <c r="D14" s="97">
        <f>D15+D16-D17</f>
        <v>174974</v>
      </c>
      <c r="E14" s="97">
        <f>E15+E16-E17</f>
        <v>174974</v>
      </c>
      <c r="F14" s="124">
        <f t="shared" si="0"/>
        <v>100</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v>174974</v>
      </c>
      <c r="E16" s="94">
        <v>174974</v>
      </c>
      <c r="F16" s="125">
        <f t="shared" si="0"/>
        <v>100</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2318735</v>
      </c>
      <c r="E18" s="97">
        <f>E19+E25+E35+E41+E47+E51</f>
        <v>2304711</v>
      </c>
      <c r="F18" s="124">
        <f t="shared" si="0"/>
        <v>99.39518746212913</v>
      </c>
    </row>
    <row r="19" spans="1:6" s="3" customFormat="1" x14ac:dyDescent="0.2">
      <c r="A19" s="315" t="s">
        <v>362</v>
      </c>
      <c r="B19" s="314" t="s">
        <v>3928</v>
      </c>
      <c r="C19" s="303">
        <v>8</v>
      </c>
      <c r="D19" s="97">
        <f>SUM(D20:D23)-D24</f>
        <v>2174447</v>
      </c>
      <c r="E19" s="97">
        <f>SUM(E20:E23)-E24</f>
        <v>2159269</v>
      </c>
      <c r="F19" s="124">
        <f t="shared" si="0"/>
        <v>99.301983446825787</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4244865</v>
      </c>
      <c r="E21" s="94">
        <v>4283227</v>
      </c>
      <c r="F21" s="125">
        <f t="shared" si="0"/>
        <v>100.90372720922809</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2070418</v>
      </c>
      <c r="E24" s="94">
        <v>2123958</v>
      </c>
      <c r="F24" s="125">
        <f t="shared" si="0"/>
        <v>102.58595124269591</v>
      </c>
    </row>
    <row r="25" spans="1:6" s="3" customFormat="1" x14ac:dyDescent="0.2">
      <c r="A25" s="315" t="s">
        <v>1156</v>
      </c>
      <c r="B25" s="314" t="s">
        <v>1261</v>
      </c>
      <c r="C25" s="303">
        <v>14</v>
      </c>
      <c r="D25" s="97">
        <f>SUM(D26:D33)-D34</f>
        <v>100421</v>
      </c>
      <c r="E25" s="97">
        <f>SUM(E26:E33)-E34</f>
        <v>98320</v>
      </c>
      <c r="F25" s="124">
        <f t="shared" si="0"/>
        <v>97.907808127782033</v>
      </c>
    </row>
    <row r="26" spans="1:6" s="3" customFormat="1" x14ac:dyDescent="0.2">
      <c r="A26" s="132" t="s">
        <v>1157</v>
      </c>
      <c r="B26" s="314" t="s">
        <v>3941</v>
      </c>
      <c r="C26" s="303">
        <v>15</v>
      </c>
      <c r="D26" s="94">
        <v>500026</v>
      </c>
      <c r="E26" s="94">
        <v>592990</v>
      </c>
      <c r="F26" s="125">
        <f t="shared" si="0"/>
        <v>118.59183322467233</v>
      </c>
    </row>
    <row r="27" spans="1:6" s="3" customFormat="1" x14ac:dyDescent="0.2">
      <c r="A27" s="132" t="s">
        <v>1158</v>
      </c>
      <c r="B27" s="314" t="s">
        <v>3965</v>
      </c>
      <c r="C27" s="303">
        <v>16</v>
      </c>
      <c r="D27" s="94">
        <v>11767</v>
      </c>
      <c r="E27" s="94">
        <v>11767</v>
      </c>
      <c r="F27" s="125">
        <f t="shared" si="0"/>
        <v>100</v>
      </c>
    </row>
    <row r="28" spans="1:6" s="3" customFormat="1" x14ac:dyDescent="0.2">
      <c r="A28" s="132" t="s">
        <v>1159</v>
      </c>
      <c r="B28" s="314" t="s">
        <v>3943</v>
      </c>
      <c r="C28" s="303">
        <v>17</v>
      </c>
      <c r="D28" s="94"/>
      <c r="E28" s="94">
        <v>6850</v>
      </c>
      <c r="F28" s="125" t="str">
        <f t="shared" si="0"/>
        <v>-</v>
      </c>
    </row>
    <row r="29" spans="1:6" s="3" customFormat="1" x14ac:dyDescent="0.2">
      <c r="A29" s="132" t="s">
        <v>1160</v>
      </c>
      <c r="B29" s="314" t="s">
        <v>3944</v>
      </c>
      <c r="C29" s="303">
        <v>18</v>
      </c>
      <c r="D29" s="94">
        <v>3666</v>
      </c>
      <c r="E29" s="94">
        <v>3666</v>
      </c>
      <c r="F29" s="125">
        <f t="shared" si="0"/>
        <v>100</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20453</v>
      </c>
      <c r="E31" s="94">
        <v>20453</v>
      </c>
      <c r="F31" s="125">
        <f t="shared" si="0"/>
        <v>100</v>
      </c>
    </row>
    <row r="32" spans="1:6" s="3" customFormat="1" x14ac:dyDescent="0.2">
      <c r="A32" s="272" t="s">
        <v>2452</v>
      </c>
      <c r="B32" s="314" t="s">
        <v>3947</v>
      </c>
      <c r="C32" s="303">
        <v>21</v>
      </c>
      <c r="D32" s="94">
        <v>197927</v>
      </c>
      <c r="E32" s="94">
        <v>197927</v>
      </c>
      <c r="F32" s="125">
        <f t="shared" si="0"/>
        <v>100</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633418</v>
      </c>
      <c r="E34" s="94">
        <v>735333</v>
      </c>
      <c r="F34" s="125">
        <f t="shared" si="0"/>
        <v>116.0896911676018</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v>258053</v>
      </c>
      <c r="E36" s="94">
        <v>258053</v>
      </c>
      <c r="F36" s="125">
        <f t="shared" si="0"/>
        <v>100</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258053</v>
      </c>
      <c r="E40" s="94">
        <v>258053</v>
      </c>
      <c r="F40" s="125">
        <f t="shared" si="0"/>
        <v>100</v>
      </c>
    </row>
    <row r="41" spans="1:6" s="3" customFormat="1" x14ac:dyDescent="0.2">
      <c r="A41" s="315" t="s">
        <v>2877</v>
      </c>
      <c r="B41" s="314" t="s">
        <v>3134</v>
      </c>
      <c r="C41" s="303">
        <v>30</v>
      </c>
      <c r="D41" s="97">
        <f>SUM(D42:D45)-D46</f>
        <v>43867</v>
      </c>
      <c r="E41" s="97">
        <f>SUM(E42:E45)-E46</f>
        <v>47122</v>
      </c>
      <c r="F41" s="124">
        <f t="shared" si="0"/>
        <v>107.42015638179041</v>
      </c>
    </row>
    <row r="42" spans="1:6" s="3" customFormat="1" x14ac:dyDescent="0.2">
      <c r="A42" s="132" t="s">
        <v>2878</v>
      </c>
      <c r="B42" s="314" t="s">
        <v>2886</v>
      </c>
      <c r="C42" s="303">
        <v>31</v>
      </c>
      <c r="D42" s="94">
        <v>169377</v>
      </c>
      <c r="E42" s="94">
        <v>178369</v>
      </c>
      <c r="F42" s="125">
        <f t="shared" si="0"/>
        <v>105.30886720156809</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125510</v>
      </c>
      <c r="E46" s="94">
        <v>131247</v>
      </c>
      <c r="F46" s="125">
        <f t="shared" si="0"/>
        <v>104.57095052187077</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190809</v>
      </c>
      <c r="E60" s="94">
        <v>225390</v>
      </c>
      <c r="F60" s="125">
        <f t="shared" si="0"/>
        <v>118.1233589610553</v>
      </c>
    </row>
    <row r="61" spans="1:6" s="3" customFormat="1" x14ac:dyDescent="0.2">
      <c r="A61" s="132" t="s">
        <v>456</v>
      </c>
      <c r="B61" s="314" t="s">
        <v>617</v>
      </c>
      <c r="C61" s="303">
        <v>50</v>
      </c>
      <c r="D61" s="94">
        <v>190809</v>
      </c>
      <c r="E61" s="94">
        <v>225390</v>
      </c>
      <c r="F61" s="125">
        <f t="shared" si="0"/>
        <v>118.1233589610553</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5321397</v>
      </c>
      <c r="E74" s="97">
        <f>E75+E84+E92+E123+E139+E151+E168+E169</f>
        <v>5409811</v>
      </c>
      <c r="F74" s="124">
        <f t="shared" si="0"/>
        <v>101.6614809983168</v>
      </c>
    </row>
    <row r="75" spans="1:6" s="3" customFormat="1" x14ac:dyDescent="0.2">
      <c r="A75" s="272" t="s">
        <v>2744</v>
      </c>
      <c r="B75" s="314" t="s">
        <v>322</v>
      </c>
      <c r="C75" s="303">
        <v>64</v>
      </c>
      <c r="D75" s="97">
        <f>+D76+D81+D82+D83</f>
        <v>25961</v>
      </c>
      <c r="E75" s="97">
        <f>+E76+E81+E82+E83</f>
        <v>45536</v>
      </c>
      <c r="F75" s="124">
        <f t="shared" si="0"/>
        <v>175.40156388428798</v>
      </c>
    </row>
    <row r="76" spans="1:6" s="3" customFormat="1" x14ac:dyDescent="0.2">
      <c r="A76" s="132" t="s">
        <v>3429</v>
      </c>
      <c r="B76" s="317" t="s">
        <v>1885</v>
      </c>
      <c r="C76" s="303">
        <v>65</v>
      </c>
      <c r="D76" s="97">
        <f>SUM(D77:D80)</f>
        <v>24554</v>
      </c>
      <c r="E76" s="97">
        <f>SUM(E77:E80)</f>
        <v>45429</v>
      </c>
      <c r="F76" s="124">
        <f t="shared" ref="F76:F139" si="1">IF(D76&gt;0,IF(E76/D76&gt;=100,"&gt;&gt;100",E76/D76*100),"-")</f>
        <v>185.0166978903641</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24554</v>
      </c>
      <c r="E78" s="94">
        <v>45429</v>
      </c>
      <c r="F78" s="125">
        <f t="shared" si="1"/>
        <v>185.0166978903641</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1407</v>
      </c>
      <c r="E82" s="94">
        <v>107</v>
      </c>
      <c r="F82" s="125">
        <f t="shared" si="1"/>
        <v>7.6048329779673063</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5287214</v>
      </c>
      <c r="E84" s="97">
        <f>+E85+SUM(E88:E91)</f>
        <v>5334745</v>
      </c>
      <c r="F84" s="124">
        <f t="shared" si="1"/>
        <v>100.89898006776347</v>
      </c>
    </row>
    <row r="85" spans="1:6" s="3" customFormat="1" x14ac:dyDescent="0.2">
      <c r="A85" s="132" t="s">
        <v>4171</v>
      </c>
      <c r="B85" s="317" t="s">
        <v>1894</v>
      </c>
      <c r="C85" s="303">
        <v>74</v>
      </c>
      <c r="D85" s="97">
        <f>SUM(D86:D87)</f>
        <v>5240000</v>
      </c>
      <c r="E85" s="97">
        <f>SUM(E86:E87)</f>
        <v>5240000</v>
      </c>
      <c r="F85" s="124">
        <f t="shared" si="1"/>
        <v>100</v>
      </c>
    </row>
    <row r="86" spans="1:6" s="3" customFormat="1" x14ac:dyDescent="0.2">
      <c r="A86" s="132" t="s">
        <v>1895</v>
      </c>
      <c r="B86" s="314" t="s">
        <v>1896</v>
      </c>
      <c r="C86" s="303">
        <v>75</v>
      </c>
      <c r="D86" s="94">
        <v>5240000</v>
      </c>
      <c r="E86" s="94">
        <v>5240000</v>
      </c>
      <c r="F86" s="125">
        <f t="shared" si="1"/>
        <v>100</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47214</v>
      </c>
      <c r="E91" s="94">
        <v>94745</v>
      </c>
      <c r="F91" s="125">
        <f t="shared" si="1"/>
        <v>200.67141102215444</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8222</v>
      </c>
      <c r="E151" s="97">
        <f>SUM(E152:E154)+SUM(E162:E166)-E167</f>
        <v>29530</v>
      </c>
      <c r="F151" s="124">
        <f t="shared" si="2"/>
        <v>359.15835563123323</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8222</v>
      </c>
      <c r="E163" s="94">
        <v>29530</v>
      </c>
      <c r="F163" s="125">
        <f t="shared" si="2"/>
        <v>359.15835563123323</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0</v>
      </c>
      <c r="E169" s="97">
        <f>SUM(E170:E172)</f>
        <v>0</v>
      </c>
      <c r="F169" s="124" t="str">
        <f t="shared" si="2"/>
        <v>-</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c r="F172" s="125" t="str">
        <f t="shared" si="2"/>
        <v>-</v>
      </c>
    </row>
    <row r="173" spans="1:6" s="3" customFormat="1" x14ac:dyDescent="0.2">
      <c r="A173" s="272"/>
      <c r="B173" s="314" t="s">
        <v>1068</v>
      </c>
      <c r="C173" s="303">
        <v>162</v>
      </c>
      <c r="D173" s="97">
        <f>D174+D234</f>
        <v>7815106</v>
      </c>
      <c r="E173" s="97">
        <f>E174+E234</f>
        <v>7889496</v>
      </c>
      <c r="F173" s="124">
        <f t="shared" si="2"/>
        <v>100.95187448513174</v>
      </c>
    </row>
    <row r="174" spans="1:6" s="3" customFormat="1" x14ac:dyDescent="0.2">
      <c r="A174" s="272" t="s">
        <v>3813</v>
      </c>
      <c r="B174" s="314" t="s">
        <v>1145</v>
      </c>
      <c r="C174" s="303">
        <v>163</v>
      </c>
      <c r="D174" s="97">
        <f>D175+D186+D187+D203+D231</f>
        <v>42857</v>
      </c>
      <c r="E174" s="97">
        <f>E175+E186+E187+E203+E231</f>
        <v>48449</v>
      </c>
      <c r="F174" s="124">
        <f t="shared" si="2"/>
        <v>113.0480434934783</v>
      </c>
    </row>
    <row r="175" spans="1:6" s="3" customFormat="1" x14ac:dyDescent="0.2">
      <c r="A175" s="272" t="s">
        <v>1181</v>
      </c>
      <c r="B175" s="314" t="s">
        <v>1547</v>
      </c>
      <c r="C175" s="303">
        <v>164</v>
      </c>
      <c r="D175" s="97">
        <f>SUM(D176:D178)+SUM(D182:D185)</f>
        <v>42857</v>
      </c>
      <c r="E175" s="97">
        <f>SUM(E176:E178)+SUM(E182:E185)</f>
        <v>48449</v>
      </c>
      <c r="F175" s="124">
        <f t="shared" si="2"/>
        <v>113.0480434934783</v>
      </c>
    </row>
    <row r="176" spans="1:6" s="3" customFormat="1" x14ac:dyDescent="0.2">
      <c r="A176" s="272" t="s">
        <v>1182</v>
      </c>
      <c r="B176" s="314" t="s">
        <v>1183</v>
      </c>
      <c r="C176" s="303">
        <v>165</v>
      </c>
      <c r="D176" s="94"/>
      <c r="E176" s="94"/>
      <c r="F176" s="125" t="str">
        <f t="shared" si="2"/>
        <v>-</v>
      </c>
    </row>
    <row r="177" spans="1:6" s="3" customFormat="1" x14ac:dyDescent="0.2">
      <c r="A177" s="272" t="s">
        <v>1184</v>
      </c>
      <c r="B177" s="314" t="s">
        <v>1185</v>
      </c>
      <c r="C177" s="303">
        <v>166</v>
      </c>
      <c r="D177" s="94">
        <v>42473</v>
      </c>
      <c r="E177" s="94">
        <v>45560</v>
      </c>
      <c r="F177" s="125">
        <f t="shared" si="2"/>
        <v>107.26814682268736</v>
      </c>
    </row>
    <row r="178" spans="1:6" s="3" customFormat="1" x14ac:dyDescent="0.2">
      <c r="A178" s="272" t="s">
        <v>1186</v>
      </c>
      <c r="B178" s="317" t="s">
        <v>2842</v>
      </c>
      <c r="C178" s="303">
        <v>167</v>
      </c>
      <c r="D178" s="97">
        <f>SUM(D179:D181)</f>
        <v>384</v>
      </c>
      <c r="E178" s="97">
        <f>SUM(E179:E181)</f>
        <v>426</v>
      </c>
      <c r="F178" s="124">
        <f t="shared" si="2"/>
        <v>110.9375</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384</v>
      </c>
      <c r="E181" s="94">
        <v>426</v>
      </c>
      <c r="F181" s="125">
        <f t="shared" si="2"/>
        <v>110.9375</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v>2463</v>
      </c>
      <c r="F185" s="125" t="str">
        <f t="shared" si="2"/>
        <v>-</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7772249</v>
      </c>
      <c r="E234" s="97">
        <f>+E235+E243-E247+E251+E252+E253</f>
        <v>7841047</v>
      </c>
      <c r="F234" s="124">
        <f t="shared" si="3"/>
        <v>100.88517493456528</v>
      </c>
    </row>
    <row r="235" spans="1:6" s="3" customFormat="1" x14ac:dyDescent="0.2">
      <c r="A235" s="132" t="s">
        <v>1279</v>
      </c>
      <c r="B235" s="314" t="s">
        <v>3395</v>
      </c>
      <c r="C235" s="303">
        <v>224</v>
      </c>
      <c r="D235" s="97">
        <f>D236-D239</f>
        <v>2512609</v>
      </c>
      <c r="E235" s="97">
        <f>E236-E239</f>
        <v>2563400</v>
      </c>
      <c r="F235" s="124">
        <f t="shared" si="3"/>
        <v>102.02144464180461</v>
      </c>
    </row>
    <row r="236" spans="1:6" s="3" customFormat="1" x14ac:dyDescent="0.2">
      <c r="A236" s="132" t="s">
        <v>1280</v>
      </c>
      <c r="B236" s="314" t="s">
        <v>3396</v>
      </c>
      <c r="C236" s="303">
        <v>225</v>
      </c>
      <c r="D236" s="97">
        <f>SUM(D237:D238)</f>
        <v>2512609</v>
      </c>
      <c r="E236" s="97">
        <f>SUM(E237:E238)</f>
        <v>2563400</v>
      </c>
      <c r="F236" s="124">
        <f t="shared" si="3"/>
        <v>102.02144464180461</v>
      </c>
    </row>
    <row r="237" spans="1:6" s="3" customFormat="1" x14ac:dyDescent="0.2">
      <c r="A237" s="132" t="s">
        <v>1281</v>
      </c>
      <c r="B237" s="314" t="s">
        <v>1282</v>
      </c>
      <c r="C237" s="303">
        <v>226</v>
      </c>
      <c r="D237" s="94">
        <v>2380121</v>
      </c>
      <c r="E237" s="94">
        <v>2398102</v>
      </c>
      <c r="F237" s="125">
        <f t="shared" si="3"/>
        <v>100.7554657935458</v>
      </c>
    </row>
    <row r="238" spans="1:6" s="3" customFormat="1" x14ac:dyDescent="0.2">
      <c r="A238" s="132" t="s">
        <v>1283</v>
      </c>
      <c r="B238" s="314" t="s">
        <v>1284</v>
      </c>
      <c r="C238" s="303">
        <v>227</v>
      </c>
      <c r="D238" s="94">
        <v>132488</v>
      </c>
      <c r="E238" s="94">
        <v>165298</v>
      </c>
      <c r="F238" s="125">
        <f t="shared" si="3"/>
        <v>124.76450697421653</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5259640</v>
      </c>
      <c r="E243" s="97">
        <f>SUM(E244:E246)</f>
        <v>5277647</v>
      </c>
      <c r="F243" s="124">
        <f t="shared" si="3"/>
        <v>100.34236183465029</v>
      </c>
    </row>
    <row r="244" spans="1:6" s="3" customFormat="1" x14ac:dyDescent="0.2">
      <c r="A244" s="132" t="s">
        <v>2861</v>
      </c>
      <c r="B244" s="314" t="s">
        <v>4121</v>
      </c>
      <c r="C244" s="303">
        <v>233</v>
      </c>
      <c r="D244" s="94">
        <v>5259640</v>
      </c>
      <c r="E244" s="94">
        <v>5277647</v>
      </c>
      <c r="F244" s="125">
        <f t="shared" si="3"/>
        <v>100.34236183465029</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1820</v>
      </c>
      <c r="E260" s="94">
        <v>11214</v>
      </c>
      <c r="F260" s="125">
        <f t="shared" si="4"/>
        <v>616.15384615384619</v>
      </c>
    </row>
    <row r="261" spans="1:6" s="3" customFormat="1" x14ac:dyDescent="0.2">
      <c r="A261" s="132" t="s">
        <v>3171</v>
      </c>
      <c r="B261" s="314" t="s">
        <v>3173</v>
      </c>
      <c r="C261" s="303">
        <v>249</v>
      </c>
      <c r="D261" s="94">
        <v>6402</v>
      </c>
      <c r="E261" s="94">
        <v>18316</v>
      </c>
      <c r="F261" s="125">
        <f t="shared" si="4"/>
        <v>286.09809434551698</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8131</v>
      </c>
      <c r="E287" s="94"/>
      <c r="F287" s="125">
        <f t="shared" si="4"/>
        <v>0</v>
      </c>
    </row>
    <row r="288" spans="1:6" s="3" customFormat="1" x14ac:dyDescent="0.2">
      <c r="A288" s="132" t="s">
        <v>3177</v>
      </c>
      <c r="B288" s="314" t="s">
        <v>3274</v>
      </c>
      <c r="C288" s="303">
        <v>276</v>
      </c>
      <c r="D288" s="94">
        <v>34726</v>
      </c>
      <c r="E288" s="94">
        <v>48449</v>
      </c>
      <c r="F288" s="125">
        <f t="shared" si="4"/>
        <v>139.51794044807926</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Žarko Piljak</v>
      </c>
      <c r="B325" s="291"/>
      <c r="D325" s="293"/>
      <c r="E325" s="293"/>
      <c r="F325" s="291"/>
      <c r="G325" s="307"/>
    </row>
    <row r="326" spans="1:7" s="292" customFormat="1" ht="15" customHeight="1" x14ac:dyDescent="0.2">
      <c r="A326" s="291" t="str">
        <f>IF(RefStr!H27="","Telefon za kontakt: _________________","Telefon za kontakt: " &amp; RefStr!H27)</f>
        <v>Telefon za kontakt: 049461749</v>
      </c>
      <c r="B326" s="291"/>
      <c r="F326" s="291"/>
      <c r="G326" s="307"/>
    </row>
    <row r="327" spans="1:7" s="292" customFormat="1" ht="15" customHeight="1" x14ac:dyDescent="0.2">
      <c r="A327" s="291" t="str">
        <f>IF(RefStr!H33="","Odgovorna osoba: _____________________________","Odgovorna osoba: " &amp; RefStr!H33)</f>
        <v>Odgovorna osoba: Jasna Kokot Pelko</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0" activePane="bottomLeft" state="frozen"/>
      <selection pane="bottomLeft" activeCell="B153" sqref="B15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16248</v>
      </c>
      <c r="C4" s="429"/>
      <c r="D4" s="429"/>
      <c r="E4" s="430">
        <f>SUM(Skriveni!G1287:G1423)</f>
        <v>6658233.6660000002</v>
      </c>
      <c r="F4" s="431"/>
    </row>
    <row r="5" spans="1:6" ht="15" customHeight="1" x14ac:dyDescent="0.2">
      <c r="B5" s="428" t="str">
        <f>"Naziv: "&amp;IF(RefStr!B10&lt;&gt;"",RefStr!B10,"_______________________________________")</f>
        <v>Naziv: Osnovna škola Zlatar Bistrica</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4821568</v>
      </c>
      <c r="E121" s="97">
        <f>E122+E125+E128+E129+SUM(E132:E135)</f>
        <v>4712274</v>
      </c>
      <c r="F121" s="125">
        <f t="shared" si="1"/>
        <v>97.733227033197494</v>
      </c>
    </row>
    <row r="122" spans="1:6" s="3" customFormat="1" x14ac:dyDescent="0.2">
      <c r="A122" s="132" t="s">
        <v>2919</v>
      </c>
      <c r="B122" s="105" t="s">
        <v>3973</v>
      </c>
      <c r="C122" s="303">
        <v>111</v>
      </c>
      <c r="D122" s="97">
        <f>SUM(D123:D124)</f>
        <v>4673349</v>
      </c>
      <c r="E122" s="97">
        <f>SUM(E123:E124)</f>
        <v>4533016</v>
      </c>
      <c r="F122" s="125">
        <f t="shared" si="1"/>
        <v>96.997164132188715</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4673349</v>
      </c>
      <c r="E124" s="94">
        <v>4533016</v>
      </c>
      <c r="F124" s="125">
        <f t="shared" si="1"/>
        <v>96.997164132188715</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148219</v>
      </c>
      <c r="E133" s="94">
        <v>179258</v>
      </c>
      <c r="F133" s="125">
        <f t="shared" si="1"/>
        <v>120.94130981857927</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4821568</v>
      </c>
      <c r="E148" s="107">
        <f>E12+E29+E35+E42+E82+E89+E96+E114+E121+E136</f>
        <v>4712274</v>
      </c>
      <c r="F148" s="126">
        <f t="shared" si="2"/>
        <v>97.733227033197494</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Žarko Piljak</v>
      </c>
      <c r="B151" s="291"/>
      <c r="D151" s="293"/>
      <c r="E151" s="293"/>
      <c r="F151" s="291"/>
      <c r="G151" s="307"/>
    </row>
    <row r="152" spans="1:7" s="292" customFormat="1" ht="15" customHeight="1" x14ac:dyDescent="0.2">
      <c r="A152" s="291" t="str">
        <f>IF(RefStr!H27="","Telefon za kontakt: _________________","Telefon za kontakt: " &amp; RefStr!H27)</f>
        <v>Telefon za kontakt: 049461749</v>
      </c>
      <c r="B152" s="291"/>
      <c r="E152" s="291"/>
      <c r="F152" s="291"/>
      <c r="G152" s="307"/>
    </row>
    <row r="153" spans="1:7" s="292" customFormat="1" ht="15" customHeight="1" x14ac:dyDescent="0.2">
      <c r="A153" s="291" t="str">
        <f>IF(RefStr!H33="","Odgovorna osoba: _____________________________","Odgovorna osoba: " &amp; RefStr!H33)</f>
        <v>Odgovorna osoba: Jasna Kokot Pelko</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16248</v>
      </c>
      <c r="C4" s="450"/>
      <c r="D4" s="430">
        <f>SUM(Skriveni!G1424:G1467)</f>
        <v>0</v>
      </c>
      <c r="E4" s="431"/>
    </row>
    <row r="5" spans="1:6" ht="15" customHeight="1" x14ac:dyDescent="0.2">
      <c r="B5" s="428" t="str">
        <f>"Naziv: "&amp;IF(RefStr!B10&lt;&gt;"",RefStr!B10,"_______________________________________")</f>
        <v>Naziv: Osnovna škola Zlatar Bistrica</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Žarko Piljak</v>
      </c>
      <c r="B59" s="291"/>
      <c r="D59" s="293"/>
      <c r="E59" s="293"/>
      <c r="F59" s="291"/>
      <c r="G59" s="307"/>
    </row>
    <row r="60" spans="1:7" s="292" customFormat="1" ht="15" customHeight="1" x14ac:dyDescent="0.2">
      <c r="A60" s="291" t="str">
        <f>IF(RefStr!H27="","Telefon za kontakt: _________________","Telefon za kontakt: " &amp; RefStr!H27)</f>
        <v>Telefon za kontakt: 049461749</v>
      </c>
      <c r="B60" s="291"/>
      <c r="F60" s="291"/>
      <c r="G60" s="307"/>
    </row>
    <row r="61" spans="1:7" s="292" customFormat="1" ht="15" customHeight="1" x14ac:dyDescent="0.2">
      <c r="A61" s="291" t="str">
        <f>IF(RefStr!H33="","Odgovorna osoba: _____________________________","Odgovorna osoba: " &amp; RefStr!H33)</f>
        <v>Odgovorna osoba: Jasna Kokot Pelko</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topLeftCell="A7" workbookViewId="0">
      <pane ySplit="6645" topLeftCell="A92"/>
      <selection activeCell="B18" sqref="B18"/>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16248</v>
      </c>
      <c r="C4" s="430">
        <f>SUM(Skriveni!G1468:G1561)</f>
        <v>352939.22499999992</v>
      </c>
      <c r="D4" s="431"/>
    </row>
    <row r="5" spans="1:5" s="23" customFormat="1" ht="15" customHeight="1" x14ac:dyDescent="0.2">
      <c r="B5" s="98" t="str">
        <f>"Naziv: "&amp;IF(RefStr!B10&lt;&gt;"",RefStr!B10,"_______________________________________")</f>
        <v>Naziv: Osnovna škola Zlatar Bistrica</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42827</v>
      </c>
    </row>
    <row r="13" spans="1:5" s="2" customFormat="1" x14ac:dyDescent="0.2">
      <c r="A13" s="270"/>
      <c r="B13" s="271" t="s">
        <v>2062</v>
      </c>
      <c r="C13" s="264">
        <v>2</v>
      </c>
      <c r="D13" s="140">
        <f>D14+D15+D23+D24</f>
        <v>4697339</v>
      </c>
    </row>
    <row r="14" spans="1:5" s="2" customFormat="1" x14ac:dyDescent="0.2">
      <c r="A14" s="270"/>
      <c r="B14" s="271" t="s">
        <v>4041</v>
      </c>
      <c r="C14" s="264">
        <v>3</v>
      </c>
      <c r="D14" s="141"/>
    </row>
    <row r="15" spans="1:5" s="2" customFormat="1" x14ac:dyDescent="0.2">
      <c r="A15" s="270" t="s">
        <v>1181</v>
      </c>
      <c r="B15" s="271" t="s">
        <v>3078</v>
      </c>
      <c r="C15" s="264">
        <v>4</v>
      </c>
      <c r="D15" s="140">
        <f>SUM(D16:D22)</f>
        <v>4550171</v>
      </c>
    </row>
    <row r="16" spans="1:5" s="2" customFormat="1" x14ac:dyDescent="0.2">
      <c r="A16" s="272" t="s">
        <v>1182</v>
      </c>
      <c r="B16" s="273" t="s">
        <v>1183</v>
      </c>
      <c r="C16" s="264">
        <v>5</v>
      </c>
      <c r="D16" s="141">
        <v>3662830</v>
      </c>
    </row>
    <row r="17" spans="1:4" s="2" customFormat="1" x14ac:dyDescent="0.2">
      <c r="A17" s="272" t="s">
        <v>1184</v>
      </c>
      <c r="B17" s="273" t="s">
        <v>1185</v>
      </c>
      <c r="C17" s="264">
        <v>6</v>
      </c>
      <c r="D17" s="141">
        <v>882898</v>
      </c>
    </row>
    <row r="18" spans="1:4" s="2" customFormat="1" x14ac:dyDescent="0.2">
      <c r="A18" s="272" t="s">
        <v>1186</v>
      </c>
      <c r="B18" s="273" t="s">
        <v>1187</v>
      </c>
      <c r="C18" s="264">
        <v>7</v>
      </c>
      <c r="D18" s="141">
        <v>4443</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row>
    <row r="23" spans="1:4" s="2" customFormat="1" x14ac:dyDescent="0.2">
      <c r="A23" s="270" t="s">
        <v>3033</v>
      </c>
      <c r="B23" s="271" t="s">
        <v>3034</v>
      </c>
      <c r="C23" s="264">
        <v>12</v>
      </c>
      <c r="D23" s="141">
        <v>147168</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4694180</v>
      </c>
    </row>
    <row r="31" spans="1:4" s="2" customFormat="1" x14ac:dyDescent="0.2">
      <c r="A31" s="272"/>
      <c r="B31" s="271" t="s">
        <v>4041</v>
      </c>
      <c r="C31" s="264">
        <v>20</v>
      </c>
      <c r="D31" s="141"/>
    </row>
    <row r="32" spans="1:4" s="2" customFormat="1" x14ac:dyDescent="0.2">
      <c r="A32" s="270" t="s">
        <v>1181</v>
      </c>
      <c r="B32" s="271" t="s">
        <v>3081</v>
      </c>
      <c r="C32" s="264">
        <v>21</v>
      </c>
      <c r="D32" s="140">
        <f>SUM(D33:D39)</f>
        <v>4547012</v>
      </c>
    </row>
    <row r="33" spans="1:4" s="2" customFormat="1" x14ac:dyDescent="0.2">
      <c r="A33" s="272" t="s">
        <v>1182</v>
      </c>
      <c r="B33" s="273" t="s">
        <v>1183</v>
      </c>
      <c r="C33" s="264">
        <v>22</v>
      </c>
      <c r="D33" s="141">
        <v>3662830</v>
      </c>
    </row>
    <row r="34" spans="1:4" s="2" customFormat="1" x14ac:dyDescent="0.2">
      <c r="A34" s="272" t="s">
        <v>1184</v>
      </c>
      <c r="B34" s="273" t="s">
        <v>1185</v>
      </c>
      <c r="C34" s="264">
        <v>23</v>
      </c>
      <c r="D34" s="141">
        <v>879739</v>
      </c>
    </row>
    <row r="35" spans="1:4" s="2" customFormat="1" x14ac:dyDescent="0.2">
      <c r="A35" s="272" t="s">
        <v>1186</v>
      </c>
      <c r="B35" s="273" t="s">
        <v>1187</v>
      </c>
      <c r="C35" s="264">
        <v>24</v>
      </c>
      <c r="D35" s="141">
        <v>4443</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v>147168</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45986</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45986</v>
      </c>
    </row>
    <row r="102" spans="1:5" s="2" customFormat="1" x14ac:dyDescent="0.2">
      <c r="A102" s="272"/>
      <c r="B102" s="280" t="s">
        <v>4041</v>
      </c>
      <c r="C102" s="264">
        <v>91</v>
      </c>
      <c r="D102" s="141"/>
    </row>
    <row r="103" spans="1:5" s="2" customFormat="1" x14ac:dyDescent="0.2">
      <c r="A103" s="272" t="s">
        <v>1181</v>
      </c>
      <c r="B103" s="280" t="s">
        <v>1365</v>
      </c>
      <c r="C103" s="264">
        <v>92</v>
      </c>
      <c r="D103" s="141">
        <v>45986</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Žarko Piljak</v>
      </c>
      <c r="B109" s="291"/>
      <c r="C109" s="293"/>
      <c r="D109" s="293"/>
      <c r="E109" s="291"/>
    </row>
    <row r="110" spans="1:5" s="292" customFormat="1" ht="15" customHeight="1" x14ac:dyDescent="0.2">
      <c r="A110" s="291" t="str">
        <f>IF(RefStr!H27="","Telefon za kontakt: _________________","Telefon za kontakt: " &amp; RefStr!H27)</f>
        <v>Telefon za kontakt: 049461749</v>
      </c>
      <c r="B110" s="291"/>
      <c r="E110" s="291"/>
    </row>
    <row r="111" spans="1:5" s="292" customFormat="1" ht="15" customHeight="1" x14ac:dyDescent="0.2">
      <c r="A111" s="291" t="str">
        <f>IF(RefStr!H33="","Odgovorna osoba: _____________________________","Odgovorna osoba: " &amp; RefStr!H33)</f>
        <v>Odgovorna osoba: Jasna Kokot Pelko</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A7" sqref="A7"/>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16248</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1</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ZARKO</cp:lastModifiedBy>
  <cp:lastPrinted>2019-01-31T11:59:32Z</cp:lastPrinted>
  <dcterms:created xsi:type="dcterms:W3CDTF">2001-11-21T09:32:18Z</dcterms:created>
  <dcterms:modified xsi:type="dcterms:W3CDTF">2019-01-31T11:59:49Z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